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ЭтаКнига" defaultThemeVersion="124226"/>
  <bookViews>
    <workbookView xWindow="120" yWindow="150" windowWidth="18960" windowHeight="8460" activeTab="1"/>
  </bookViews>
  <sheets>
    <sheet name="ставки" sheetId="8" r:id="rId1"/>
    <sheet name="лот1" sheetId="1" r:id="rId2"/>
    <sheet name="Подбор" sheetId="9" r:id="rId3"/>
  </sheets>
  <definedNames>
    <definedName name="Категории" localSheetId="1">ставки!$A$5:$A$11</definedName>
    <definedName name="Категории">#REF!</definedName>
    <definedName name="категории_защитности">#REF!</definedName>
    <definedName name="Категория_защитых_лесов" localSheetId="0">ставки!$A$5:$A$11</definedName>
    <definedName name="Категория_защитых_лесов">ставки!$A$5:$A$11</definedName>
    <definedName name="_xlnm.Print_Area" localSheetId="1">лот1!$A$1:$L$11</definedName>
    <definedName name="породы">#REF!</definedName>
  </definedNames>
  <calcPr calcId="125725"/>
</workbook>
</file>

<file path=xl/calcChain.xml><?xml version="1.0" encoding="utf-8"?>
<calcChain xmlns="http://schemas.openxmlformats.org/spreadsheetml/2006/main">
  <c r="E11" i="1"/>
  <c r="F11" s="1"/>
  <c r="I2" i="9"/>
  <c r="O2"/>
  <c r="A2" i="8" l="1"/>
  <c r="A10" i="1" s="1"/>
  <c r="K10" s="1"/>
  <c r="L10" s="1"/>
  <c r="L11" s="1"/>
  <c r="C4" i="9" l="1"/>
  <c r="A2" l="1"/>
  <c r="L12" l="1"/>
  <c r="F11"/>
  <c r="J8"/>
  <c r="J14"/>
  <c r="N16"/>
  <c r="C8"/>
  <c r="G9"/>
  <c r="K10"/>
  <c r="C12"/>
  <c r="G13"/>
  <c r="K14"/>
  <c r="C16"/>
  <c r="G17"/>
  <c r="K18"/>
  <c r="N15"/>
  <c r="N17"/>
  <c r="D13"/>
  <c r="D10"/>
  <c r="H7"/>
  <c r="L9"/>
  <c r="D7"/>
  <c r="N10"/>
  <c r="F8"/>
  <c r="N14"/>
  <c r="D18"/>
  <c r="E8"/>
  <c r="I9"/>
  <c r="M10"/>
  <c r="E12"/>
  <c r="I13"/>
  <c r="M14"/>
  <c r="E16"/>
  <c r="I17"/>
  <c r="M18"/>
  <c r="H16"/>
  <c r="F18"/>
  <c r="F13"/>
  <c r="J10"/>
  <c r="N7"/>
  <c r="D15"/>
  <c r="C7"/>
  <c r="G8"/>
  <c r="K9"/>
  <c r="C11"/>
  <c r="G12"/>
  <c r="K13"/>
  <c r="C15"/>
  <c r="G16"/>
  <c r="K17"/>
  <c r="L13"/>
  <c r="L16"/>
  <c r="H18"/>
  <c r="H12"/>
  <c r="H9"/>
  <c r="L11"/>
  <c r="D9"/>
  <c r="N12"/>
  <c r="F10"/>
  <c r="J7"/>
  <c r="H15"/>
  <c r="E7"/>
  <c r="I8"/>
  <c r="M9"/>
  <c r="E11"/>
  <c r="I12"/>
  <c r="M13"/>
  <c r="E15"/>
  <c r="I16"/>
  <c r="M17"/>
  <c r="D14"/>
  <c r="D17"/>
  <c r="J18"/>
  <c r="F14"/>
  <c r="M7"/>
  <c r="I10"/>
  <c r="E13"/>
  <c r="M15"/>
  <c r="I18"/>
  <c r="L17"/>
  <c r="J12"/>
  <c r="N9"/>
  <c r="F7"/>
  <c r="L15"/>
  <c r="G7"/>
  <c r="K8"/>
  <c r="C10"/>
  <c r="G11"/>
  <c r="K12"/>
  <c r="C14"/>
  <c r="G15"/>
  <c r="K16"/>
  <c r="C18"/>
  <c r="H14"/>
  <c r="F17"/>
  <c r="L18"/>
  <c r="H11"/>
  <c r="L8"/>
  <c r="D11"/>
  <c r="H8"/>
  <c r="F12"/>
  <c r="J9"/>
  <c r="J13"/>
  <c r="D16"/>
  <c r="I7"/>
  <c r="M8"/>
  <c r="E10"/>
  <c r="I11"/>
  <c r="M12"/>
  <c r="E14"/>
  <c r="I15"/>
  <c r="M16"/>
  <c r="E18"/>
  <c r="L14"/>
  <c r="H17"/>
  <c r="N18"/>
  <c r="N11"/>
  <c r="F9"/>
  <c r="N13"/>
  <c r="F16"/>
  <c r="K7"/>
  <c r="C9"/>
  <c r="G10"/>
  <c r="K11"/>
  <c r="C13"/>
  <c r="G14"/>
  <c r="K15"/>
  <c r="C17"/>
  <c r="G18"/>
  <c r="F15"/>
  <c r="J17"/>
  <c r="H13"/>
  <c r="L10"/>
  <c r="D8"/>
  <c r="H10"/>
  <c r="L7"/>
  <c r="J11"/>
  <c r="N8"/>
  <c r="J16"/>
  <c r="E9"/>
  <c r="M11"/>
  <c r="I14"/>
  <c r="E17"/>
  <c r="J15"/>
  <c r="D12"/>
</calcChain>
</file>

<file path=xl/sharedStrings.xml><?xml version="1.0" encoding="utf-8"?>
<sst xmlns="http://schemas.openxmlformats.org/spreadsheetml/2006/main" count="49" uniqueCount="45">
  <si>
    <t>Местоположение лесного участка:</t>
  </si>
  <si>
    <t>лесничество</t>
  </si>
  <si>
    <t>Зелёная зона</t>
  </si>
  <si>
    <t>Эксплуатационные</t>
  </si>
  <si>
    <t>Вид использования лесов</t>
  </si>
  <si>
    <t>Осуществление рекреационной деятельности</t>
  </si>
  <si>
    <t>ОЗУ в защитных лесах</t>
  </si>
  <si>
    <t>ОЗУ в эксплутационных лесах</t>
  </si>
  <si>
    <t>Ставка платы за единицу площади лесного участка, руб.</t>
  </si>
  <si>
    <t>Коэф. к ставке платы за единицу площади по закону о бюджете РФ</t>
  </si>
  <si>
    <t>Площадь, га</t>
  </si>
  <si>
    <t>Коэф. учитывающий площадь участка (К3)</t>
  </si>
  <si>
    <t>Категория защитых лесов</t>
  </si>
  <si>
    <t>Коэф. учитывающий категорию защитных лесов (К1)</t>
  </si>
  <si>
    <t>Расчетная цена лесных податей в ФБ за 1 га,руб.</t>
  </si>
  <si>
    <t>ИТОГО</t>
  </si>
  <si>
    <t>Приближ-сть к дорогам общего пользования, км</t>
  </si>
  <si>
    <t>Коэф. учитывающий приближ-сть к дорогам общего пользования (К2)</t>
  </si>
  <si>
    <t>МО</t>
  </si>
  <si>
    <t>Резервные леса</t>
  </si>
  <si>
    <t>Квартал</t>
  </si>
  <si>
    <t>Выдел</t>
  </si>
  <si>
    <t>S</t>
  </si>
  <si>
    <t>минималка</t>
  </si>
  <si>
    <t>шаг</t>
  </si>
  <si>
    <t>коэф. ФБ</t>
  </si>
  <si>
    <t>ставка</t>
  </si>
  <si>
    <t>коэф по S</t>
  </si>
  <si>
    <t>коэф. по дорогам</t>
  </si>
  <si>
    <t>коэф. по катег.</t>
  </si>
  <si>
    <t>см</t>
  </si>
  <si>
    <t>км</t>
  </si>
  <si>
    <t>масштаб</t>
  </si>
  <si>
    <t>Все районы</t>
  </si>
  <si>
    <t>Расчёт платы по договору аренды лесного участка</t>
  </si>
  <si>
    <t>лот № 1</t>
  </si>
  <si>
    <t>Плата за использование лесов  в  части  минимального  размера арендной платы, руб.</t>
  </si>
  <si>
    <t>Защитные, кроме зелёной зоны, лесопарковой зоны</t>
  </si>
  <si>
    <t>Лесопарковые зоны</t>
  </si>
  <si>
    <t>Добровское</t>
  </si>
  <si>
    <t>Добровское участковое лесничество</t>
  </si>
  <si>
    <t>кв.140, ч.выд.3,4, кв.141, ч.выд.4,7,8,23,25</t>
  </si>
  <si>
    <t>140; 141</t>
  </si>
  <si>
    <t>ч.3,4;  4,7,8,23,25</t>
  </si>
  <si>
    <t>Коэф. к ставке платы за единицу площади в 2021г.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</si>
</sst>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0"/>
  </numFmts>
  <fonts count="19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Courier New"/>
      <family val="3"/>
      <charset val="204"/>
    </font>
    <font>
      <sz val="10"/>
      <color theme="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name val="Arial Cyr"/>
      <charset val="204"/>
    </font>
    <font>
      <sz val="11"/>
      <color indexed="8"/>
      <name val="Calibri"/>
      <family val="2"/>
      <charset val="204"/>
    </font>
    <font>
      <sz val="10"/>
      <color rgb="FFFF0000"/>
      <name val="Arial Cyr"/>
      <charset val="204"/>
    </font>
    <font>
      <b/>
      <sz val="11"/>
      <name val="Arial Cyr"/>
      <charset val="204"/>
    </font>
    <font>
      <sz val="10"/>
      <name val="Arial"/>
    </font>
    <font>
      <sz val="12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4" fillId="0" borderId="0"/>
    <xf numFmtId="0" fontId="17" fillId="0" borderId="0"/>
    <xf numFmtId="0" fontId="1" fillId="0" borderId="0"/>
  </cellStyleXfs>
  <cellXfs count="119">
    <xf numFmtId="0" fontId="0" fillId="0" borderId="0" xfId="0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3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Fill="1"/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wrapText="1"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" fontId="2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2" fillId="0" borderId="1" xfId="0" applyFont="1" applyBorder="1"/>
    <xf numFmtId="1" fontId="7" fillId="0" borderId="0" xfId="0" applyNumberFormat="1" applyFont="1"/>
    <xf numFmtId="0" fontId="7" fillId="0" borderId="0" xfId="0" applyFont="1"/>
    <xf numFmtId="2" fontId="7" fillId="0" borderId="0" xfId="0" applyNumberFormat="1" applyFont="1"/>
    <xf numFmtId="0" fontId="7" fillId="0" borderId="0" xfId="0" applyFont="1" applyBorder="1"/>
    <xf numFmtId="1" fontId="2" fillId="0" borderId="0" xfId="0" applyNumberFormat="1" applyFont="1"/>
    <xf numFmtId="0" fontId="2" fillId="2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textRotation="90" wrapText="1"/>
    </xf>
    <xf numFmtId="1" fontId="2" fillId="0" borderId="1" xfId="0" applyNumberFormat="1" applyFont="1" applyBorder="1"/>
    <xf numFmtId="14" fontId="5" fillId="0" borderId="1" xfId="0" applyNumberFormat="1" applyFont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2" fontId="6" fillId="2" borderId="2" xfId="0" applyNumberFormat="1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9" fillId="0" borderId="0" xfId="0" applyFo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wrapText="1"/>
    </xf>
    <xf numFmtId="0" fontId="2" fillId="0" borderId="4" xfId="0" applyFont="1" applyBorder="1"/>
    <xf numFmtId="0" fontId="2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0" fillId="7" borderId="2" xfId="0" applyFill="1" applyBorder="1" applyAlignment="1">
      <alignment horizontal="center"/>
    </xf>
    <xf numFmtId="2" fontId="13" fillId="4" borderId="2" xfId="0" applyNumberFormat="1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0" borderId="0" xfId="0" applyFont="1"/>
    <xf numFmtId="0" fontId="2" fillId="0" borderId="0" xfId="2" applyFont="1" applyBorder="1" applyAlignment="1">
      <alignment horizontal="center" vertical="center" wrapText="1"/>
    </xf>
    <xf numFmtId="0" fontId="15" fillId="7" borderId="0" xfId="0" applyFont="1" applyFill="1"/>
    <xf numFmtId="0" fontId="5" fillId="7" borderId="11" xfId="0" applyFont="1" applyFill="1" applyBorder="1" applyAlignment="1">
      <alignment horizontal="right"/>
    </xf>
    <xf numFmtId="0" fontId="16" fillId="0" borderId="0" xfId="0" applyFont="1"/>
    <xf numFmtId="0" fontId="5" fillId="7" borderId="20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left"/>
    </xf>
    <xf numFmtId="0" fontId="5" fillId="7" borderId="22" xfId="0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1" fontId="3" fillId="0" borderId="8" xfId="0" applyNumberFormat="1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5" fillId="7" borderId="24" xfId="0" applyFont="1" applyFill="1" applyBorder="1" applyAlignment="1">
      <alignment horizontal="center" vertical="center"/>
    </xf>
    <xf numFmtId="0" fontId="0" fillId="0" borderId="0" xfId="0" applyFont="1"/>
    <xf numFmtId="0" fontId="1" fillId="0" borderId="0" xfId="0" applyFont="1" applyAlignment="1">
      <alignment horizontal="center"/>
    </xf>
    <xf numFmtId="1" fontId="3" fillId="0" borderId="9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" fontId="3" fillId="0" borderId="25" xfId="0" applyNumberFormat="1" applyFont="1" applyFill="1" applyBorder="1" applyAlignment="1">
      <alignment horizontal="center"/>
    </xf>
    <xf numFmtId="1" fontId="3" fillId="0" borderId="26" xfId="0" applyNumberFormat="1" applyFont="1" applyFill="1" applyBorder="1" applyAlignment="1">
      <alignment horizontal="center"/>
    </xf>
    <xf numFmtId="1" fontId="3" fillId="0" borderId="27" xfId="0" applyNumberFormat="1" applyFont="1" applyFill="1" applyBorder="1" applyAlignment="1">
      <alignment horizontal="center"/>
    </xf>
    <xf numFmtId="1" fontId="3" fillId="0" borderId="28" xfId="0" applyNumberFormat="1" applyFont="1" applyFill="1" applyBorder="1" applyAlignment="1">
      <alignment horizontal="center"/>
    </xf>
    <xf numFmtId="1" fontId="3" fillId="0" borderId="29" xfId="0" applyNumberFormat="1" applyFont="1" applyFill="1" applyBorder="1" applyAlignment="1">
      <alignment horizontal="center"/>
    </xf>
    <xf numFmtId="1" fontId="3" fillId="0" borderId="30" xfId="0" applyNumberFormat="1" applyFont="1" applyFill="1" applyBorder="1" applyAlignment="1">
      <alignment horizontal="center"/>
    </xf>
    <xf numFmtId="1" fontId="3" fillId="0" borderId="31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2" fontId="2" fillId="0" borderId="0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/>
    </xf>
    <xf numFmtId="165" fontId="2" fillId="4" borderId="2" xfId="0" applyNumberFormat="1" applyFont="1" applyFill="1" applyBorder="1" applyAlignment="1">
      <alignment horizontal="center" vertical="center"/>
    </xf>
    <xf numFmtId="165" fontId="6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164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2" fontId="7" fillId="0" borderId="0" xfId="0" applyNumberFormat="1" applyFont="1" applyBorder="1" applyAlignment="1">
      <alignment horizontal="center" vertical="center"/>
    </xf>
    <xf numFmtId="0" fontId="2" fillId="4" borderId="2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" fontId="2" fillId="4" borderId="2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wrapText="1"/>
    </xf>
    <xf numFmtId="0" fontId="3" fillId="6" borderId="9" xfId="0" applyFont="1" applyFill="1" applyBorder="1" applyAlignment="1">
      <alignment horizontal="left"/>
    </xf>
    <xf numFmtId="0" fontId="3" fillId="6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8" xfId="0" applyFont="1" applyBorder="1" applyAlignment="1">
      <alignment horizontal="left" wrapText="1"/>
    </xf>
    <xf numFmtId="0" fontId="5" fillId="7" borderId="21" xfId="0" applyFont="1" applyFill="1" applyBorder="1" applyAlignment="1">
      <alignment horizontal="center" vertical="center"/>
    </xf>
    <xf numFmtId="0" fontId="5" fillId="7" borderId="23" xfId="0" applyFont="1" applyFill="1" applyBorder="1" applyAlignment="1">
      <alignment horizontal="center" vertical="center"/>
    </xf>
    <xf numFmtId="0" fontId="5" fillId="7" borderId="10" xfId="0" applyFont="1" applyFill="1" applyBorder="1" applyAlignment="1">
      <alignment horizontal="center" wrapText="1"/>
    </xf>
    <xf numFmtId="0" fontId="5" fillId="7" borderId="14" xfId="0" applyFont="1" applyFill="1" applyBorder="1" applyAlignment="1">
      <alignment horizontal="center" wrapText="1"/>
    </xf>
    <xf numFmtId="0" fontId="5" fillId="7" borderId="19" xfId="0" applyFont="1" applyFill="1" applyBorder="1" applyAlignment="1">
      <alignment horizontal="center" wrapText="1"/>
    </xf>
    <xf numFmtId="0" fontId="5" fillId="8" borderId="12" xfId="0" applyFont="1" applyFill="1" applyBorder="1" applyAlignment="1">
      <alignment horizontal="center"/>
    </xf>
    <xf numFmtId="0" fontId="5" fillId="8" borderId="13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4"/>
    <cellStyle name="Обычный 4" xfId="3"/>
    <cellStyle name="Обычный_расчет ЛГОК" xfId="2"/>
  </cellStyles>
  <dxfs count="5">
    <dxf>
      <fill>
        <patternFill>
          <bgColor rgb="FFFF00FF"/>
        </patternFill>
      </fill>
    </dxf>
    <dxf>
      <fill>
        <patternFill>
          <bgColor rgb="FFFF3399"/>
        </patternFill>
      </fill>
    </dxf>
    <dxf>
      <fill>
        <patternFill>
          <bgColor indexed="57"/>
        </patternFill>
      </fill>
    </dxf>
    <dxf>
      <fill>
        <patternFill>
          <bgColor indexed="48"/>
        </patternFill>
      </fill>
    </dxf>
    <dxf>
      <fill>
        <patternFill>
          <bgColor indexed="46"/>
        </patternFill>
      </fill>
    </dxf>
  </dxfs>
  <tableStyles count="0" defaultTableStyle="TableStyleMedium9" defaultPivotStyle="PivotStyleLight16"/>
  <colors>
    <mruColors>
      <color rgb="FFFF00FF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1"/>
  <sheetViews>
    <sheetView workbookViewId="0">
      <selection activeCell="D12" sqref="D12"/>
    </sheetView>
  </sheetViews>
  <sheetFormatPr defaultRowHeight="12.75"/>
  <cols>
    <col min="1" max="1" width="23.7109375" style="1" customWidth="1"/>
    <col min="2" max="2" width="29.85546875" style="1" customWidth="1"/>
    <col min="3" max="3" width="9.140625" style="1"/>
    <col min="4" max="4" width="35.85546875" style="52" customWidth="1"/>
    <col min="5" max="16384" width="9.140625" style="1"/>
  </cols>
  <sheetData>
    <row r="1" spans="1:6" s="4" customFormat="1" ht="47.25">
      <c r="A1" s="43" t="s">
        <v>8</v>
      </c>
      <c r="B1" s="43" t="s">
        <v>9</v>
      </c>
      <c r="D1" s="54" t="s">
        <v>33</v>
      </c>
      <c r="E1" s="53">
        <v>7390</v>
      </c>
    </row>
    <row r="2" spans="1:6" s="44" customFormat="1" ht="18.75">
      <c r="A2" s="45">
        <f>VLOOKUP(лот1!J4,D1:E39,2,0)</f>
        <v>7390</v>
      </c>
      <c r="B2" s="87">
        <v>2.2599999999999998</v>
      </c>
      <c r="D2" s="54"/>
      <c r="E2" s="53">
        <v>7390</v>
      </c>
    </row>
    <row r="3" spans="1:6" ht="18.75">
      <c r="D3" s="54"/>
      <c r="E3" s="53">
        <v>7390</v>
      </c>
    </row>
    <row r="4" spans="1:6" ht="18.75">
      <c r="D4" s="54"/>
      <c r="E4" s="53">
        <v>7390</v>
      </c>
    </row>
    <row r="5" spans="1:6" ht="18.75">
      <c r="B5" s="1" t="s">
        <v>19</v>
      </c>
      <c r="D5" s="54"/>
      <c r="E5" s="53">
        <v>7390</v>
      </c>
    </row>
    <row r="6" spans="1:6" ht="18.75">
      <c r="B6" s="1" t="s">
        <v>38</v>
      </c>
      <c r="D6" s="54"/>
      <c r="E6" s="53">
        <v>7390</v>
      </c>
    </row>
    <row r="7" spans="1:6" ht="18.75">
      <c r="A7" s="50"/>
      <c r="B7" s="50" t="s">
        <v>37</v>
      </c>
      <c r="D7" s="54"/>
      <c r="E7" s="53">
        <v>7390</v>
      </c>
    </row>
    <row r="8" spans="1:6" ht="18.75">
      <c r="A8" s="3"/>
      <c r="B8" s="3" t="s">
        <v>2</v>
      </c>
      <c r="D8" s="54"/>
      <c r="E8" s="53">
        <v>7390</v>
      </c>
    </row>
    <row r="9" spans="1:6" ht="18.75">
      <c r="A9" s="3"/>
      <c r="B9" s="3" t="s">
        <v>3</v>
      </c>
      <c r="D9" s="54"/>
      <c r="E9" s="53">
        <v>7390</v>
      </c>
    </row>
    <row r="10" spans="1:6" ht="18.75">
      <c r="A10" s="3"/>
      <c r="B10" s="3" t="s">
        <v>6</v>
      </c>
      <c r="D10" s="54"/>
      <c r="E10" s="53">
        <v>7390</v>
      </c>
    </row>
    <row r="11" spans="1:6" ht="18.75">
      <c r="A11" s="3"/>
      <c r="B11" s="3" t="s">
        <v>7</v>
      </c>
      <c r="D11" s="55"/>
      <c r="E11" s="53">
        <v>7390</v>
      </c>
    </row>
    <row r="12" spans="1:6" ht="18.75">
      <c r="A12" s="46"/>
      <c r="B12" s="1" t="s">
        <v>38</v>
      </c>
      <c r="D12" s="54"/>
      <c r="E12" s="53">
        <v>7390</v>
      </c>
    </row>
    <row r="13" spans="1:6" ht="18.75">
      <c r="D13" s="54"/>
      <c r="E13" s="53">
        <v>7390</v>
      </c>
    </row>
    <row r="14" spans="1:6" ht="18.75">
      <c r="D14" s="54"/>
      <c r="E14" s="53">
        <v>7390</v>
      </c>
    </row>
    <row r="15" spans="1:6" ht="18.75">
      <c r="D15" s="54"/>
      <c r="E15" s="53">
        <v>7390</v>
      </c>
      <c r="F15" s="47"/>
    </row>
    <row r="16" spans="1:6" ht="18.75">
      <c r="D16" s="54"/>
      <c r="E16" s="53">
        <v>7390</v>
      </c>
      <c r="F16" s="47"/>
    </row>
    <row r="17" spans="4:6" ht="18.75">
      <c r="D17" s="54"/>
      <c r="E17" s="53">
        <v>7390</v>
      </c>
      <c r="F17" s="47"/>
    </row>
    <row r="18" spans="4:6" ht="18.75">
      <c r="D18" s="54"/>
      <c r="E18" s="53">
        <v>7390</v>
      </c>
      <c r="F18" s="47"/>
    </row>
    <row r="19" spans="4:6" ht="18.75">
      <c r="D19" s="54"/>
      <c r="E19" s="53">
        <v>7390</v>
      </c>
      <c r="F19" s="47"/>
    </row>
    <row r="20" spans="4:6" ht="18.75">
      <c r="D20" s="54"/>
      <c r="E20" s="53">
        <v>7390</v>
      </c>
      <c r="F20" s="47"/>
    </row>
    <row r="21" spans="4:6" ht="18.75">
      <c r="D21" s="54"/>
      <c r="E21" s="53">
        <v>7390</v>
      </c>
      <c r="F21" s="47"/>
    </row>
    <row r="22" spans="4:6" ht="18.75">
      <c r="D22" s="54"/>
      <c r="E22" s="53">
        <v>7390</v>
      </c>
      <c r="F22" s="47"/>
    </row>
    <row r="23" spans="4:6" ht="18.75">
      <c r="D23" s="54"/>
      <c r="E23" s="53">
        <v>7390</v>
      </c>
      <c r="F23" s="47"/>
    </row>
    <row r="24" spans="4:6" ht="18.75">
      <c r="D24" s="54"/>
      <c r="E24" s="53">
        <v>7390</v>
      </c>
      <c r="F24" s="47"/>
    </row>
    <row r="25" spans="4:6" ht="18.75">
      <c r="D25" s="54"/>
      <c r="E25" s="53">
        <v>7390</v>
      </c>
      <c r="F25" s="47"/>
    </row>
    <row r="26" spans="4:6" ht="18.75">
      <c r="D26" s="54"/>
      <c r="E26" s="53">
        <v>7390</v>
      </c>
      <c r="F26" s="47"/>
    </row>
    <row r="27" spans="4:6" ht="18.75">
      <c r="D27" s="54"/>
      <c r="E27" s="53">
        <v>7390</v>
      </c>
      <c r="F27" s="47"/>
    </row>
    <row r="28" spans="4:6" ht="18.75">
      <c r="D28" s="54"/>
      <c r="E28" s="53">
        <v>7390</v>
      </c>
      <c r="F28" s="47"/>
    </row>
    <row r="29" spans="4:6" ht="18.75">
      <c r="D29" s="54"/>
      <c r="E29" s="53">
        <v>7390</v>
      </c>
      <c r="F29" s="47"/>
    </row>
    <row r="30" spans="4:6" ht="18.75">
      <c r="D30" s="54"/>
      <c r="E30" s="53">
        <v>7390</v>
      </c>
      <c r="F30" s="47"/>
    </row>
    <row r="31" spans="4:6" ht="18.75">
      <c r="D31" s="54"/>
      <c r="E31" s="53">
        <v>7390</v>
      </c>
      <c r="F31" s="47"/>
    </row>
    <row r="32" spans="4:6" ht="18.75">
      <c r="D32" s="54"/>
      <c r="E32" s="53">
        <v>7390</v>
      </c>
      <c r="F32" s="47"/>
    </row>
    <row r="33" spans="4:6" ht="18.75">
      <c r="D33" s="54"/>
      <c r="E33" s="53">
        <v>7390</v>
      </c>
      <c r="F33" s="47"/>
    </row>
    <row r="34" spans="4:6" ht="18.75">
      <c r="D34" s="54"/>
      <c r="E34" s="53">
        <v>7390</v>
      </c>
    </row>
    <row r="35" spans="4:6" ht="18.75">
      <c r="D35" s="54"/>
      <c r="E35" s="53">
        <v>7390</v>
      </c>
    </row>
    <row r="36" spans="4:6" ht="18.75">
      <c r="D36" s="54"/>
      <c r="E36" s="53">
        <v>7390</v>
      </c>
    </row>
    <row r="37" spans="4:6" ht="18.75">
      <c r="D37" s="54"/>
      <c r="E37" s="53">
        <v>7390</v>
      </c>
    </row>
    <row r="38" spans="4:6" ht="18.75">
      <c r="D38" s="54"/>
      <c r="E38" s="53">
        <v>7390</v>
      </c>
    </row>
    <row r="39" spans="4:6" ht="18.75">
      <c r="D39" s="53"/>
      <c r="E39" s="53">
        <v>7390</v>
      </c>
    </row>
    <row r="40" spans="4:6" ht="18.75">
      <c r="D40" s="51"/>
      <c r="E40" s="44"/>
    </row>
    <row r="41" spans="4:6" ht="18.75">
      <c r="D41" s="51"/>
      <c r="E41" s="44"/>
    </row>
    <row r="42" spans="4:6" ht="18.75">
      <c r="D42" s="51"/>
      <c r="E42" s="44"/>
    </row>
    <row r="43" spans="4:6" ht="18.75">
      <c r="D43" s="51"/>
      <c r="E43" s="44"/>
    </row>
    <row r="44" spans="4:6" ht="18.75">
      <c r="D44" s="51"/>
      <c r="E44" s="44"/>
    </row>
    <row r="45" spans="4:6" ht="18.75">
      <c r="D45" s="51"/>
      <c r="E45" s="44"/>
    </row>
    <row r="46" spans="4:6" ht="18.75">
      <c r="D46" s="51"/>
      <c r="E46" s="44"/>
    </row>
    <row r="47" spans="4:6" ht="18.75">
      <c r="D47" s="51"/>
      <c r="E47" s="44"/>
    </row>
    <row r="48" spans="4:6" ht="18.75">
      <c r="D48" s="51"/>
      <c r="E48" s="44"/>
    </row>
    <row r="49" spans="4:5" ht="18.75">
      <c r="D49" s="51"/>
      <c r="E49" s="44"/>
    </row>
    <row r="50" spans="4:5" ht="18.75">
      <c r="D50" s="51"/>
      <c r="E50" s="44"/>
    </row>
    <row r="51" spans="4:5" ht="18.75">
      <c r="D51" s="51"/>
      <c r="E51" s="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2">
    <tabColor rgb="FFFF0000"/>
    <pageSetUpPr fitToPage="1"/>
  </sheetPr>
  <dimension ref="A1:P24"/>
  <sheetViews>
    <sheetView tabSelected="1" zoomScaleNormal="100" workbookViewId="0">
      <selection activeCell="C10" sqref="C10"/>
    </sheetView>
  </sheetViews>
  <sheetFormatPr defaultRowHeight="12.75"/>
  <cols>
    <col min="1" max="1" width="9" style="1" customWidth="1"/>
    <col min="2" max="2" width="10" style="1" customWidth="1"/>
    <col min="3" max="3" width="11.85546875" style="1" customWidth="1"/>
    <col min="4" max="4" width="11.42578125" style="1" customWidth="1"/>
    <col min="5" max="5" width="9.85546875" style="2" customWidth="1"/>
    <col min="6" max="6" width="8.42578125" style="3" customWidth="1"/>
    <col min="7" max="7" width="16.28515625" style="1" customWidth="1"/>
    <col min="8" max="8" width="12.140625" style="3" customWidth="1"/>
    <col min="9" max="9" width="11.5703125" style="1" customWidth="1"/>
    <col min="10" max="10" width="12.85546875" style="3" customWidth="1"/>
    <col min="11" max="11" width="17.5703125" style="31" customWidth="1"/>
    <col min="12" max="12" width="15.42578125" style="1" customWidth="1"/>
    <col min="13" max="13" width="11.28515625" style="1" bestFit="1" customWidth="1"/>
    <col min="14" max="14" width="10.28515625" style="1" bestFit="1" customWidth="1"/>
    <col min="15" max="16384" width="9.140625" style="1"/>
  </cols>
  <sheetData>
    <row r="1" spans="1:16" ht="15.75">
      <c r="E1" s="5" t="s">
        <v>34</v>
      </c>
      <c r="F1" s="5"/>
      <c r="G1" s="5"/>
      <c r="H1" s="5"/>
      <c r="J1" s="6" t="s">
        <v>35</v>
      </c>
      <c r="K1" s="7"/>
      <c r="L1" s="39"/>
    </row>
    <row r="2" spans="1:16" ht="15.75">
      <c r="B2" s="5"/>
      <c r="C2" s="5"/>
      <c r="D2" s="5"/>
      <c r="E2" s="14"/>
      <c r="G2" s="26"/>
      <c r="H2" s="26"/>
      <c r="I2" s="26"/>
      <c r="J2" s="26"/>
      <c r="K2" s="38"/>
      <c r="L2" s="26"/>
    </row>
    <row r="3" spans="1:16" ht="15.75">
      <c r="E3" s="12" t="s">
        <v>0</v>
      </c>
      <c r="F3" s="8"/>
      <c r="G3" s="8"/>
      <c r="H3" s="9"/>
      <c r="I3" s="10"/>
      <c r="J3" s="11"/>
      <c r="K3" s="11"/>
      <c r="L3" s="8"/>
    </row>
    <row r="4" spans="1:16" ht="15.75" hidden="1" customHeight="1">
      <c r="F4" s="1"/>
      <c r="G4" s="48" t="s">
        <v>18</v>
      </c>
      <c r="H4" s="26"/>
      <c r="I4" s="49"/>
      <c r="J4" s="103" t="s">
        <v>33</v>
      </c>
      <c r="K4" s="104"/>
      <c r="L4" s="104"/>
    </row>
    <row r="5" spans="1:16" ht="15.75" customHeight="1">
      <c r="E5" s="1"/>
      <c r="F5" s="1"/>
      <c r="G5" s="91" t="s">
        <v>39</v>
      </c>
      <c r="H5" s="91" t="s">
        <v>1</v>
      </c>
      <c r="I5" s="98"/>
      <c r="J5" s="105"/>
      <c r="K5" s="106"/>
      <c r="L5" s="106"/>
    </row>
    <row r="6" spans="1:16" ht="15.75" customHeight="1">
      <c r="E6" s="1"/>
      <c r="G6" s="102" t="s">
        <v>40</v>
      </c>
      <c r="H6" s="102"/>
      <c r="I6" s="107"/>
      <c r="J6" s="105" t="s">
        <v>41</v>
      </c>
      <c r="K6" s="106"/>
      <c r="L6" s="106"/>
    </row>
    <row r="7" spans="1:16" ht="15.75" customHeight="1">
      <c r="E7" s="14" t="s">
        <v>4</v>
      </c>
      <c r="G7" s="15"/>
      <c r="H7" s="102" t="s">
        <v>5</v>
      </c>
      <c r="I7" s="102"/>
      <c r="J7" s="102"/>
      <c r="K7" s="102"/>
      <c r="L7" s="102"/>
    </row>
    <row r="8" spans="1:16" ht="15.75" customHeight="1">
      <c r="E8" s="1"/>
      <c r="F8" s="1"/>
      <c r="G8" s="13"/>
      <c r="H8" s="4"/>
      <c r="I8" s="13"/>
      <c r="J8" s="13"/>
      <c r="K8" s="13"/>
      <c r="L8" s="13"/>
      <c r="O8" s="2"/>
    </row>
    <row r="9" spans="1:16" s="20" customFormat="1" ht="101.25" customHeight="1">
      <c r="A9" s="16" t="s">
        <v>8</v>
      </c>
      <c r="B9" s="16" t="s">
        <v>44</v>
      </c>
      <c r="C9" s="17" t="s">
        <v>20</v>
      </c>
      <c r="D9" s="17" t="s">
        <v>21</v>
      </c>
      <c r="E9" s="17" t="s">
        <v>10</v>
      </c>
      <c r="F9" s="37" t="s">
        <v>11</v>
      </c>
      <c r="G9" s="18" t="s">
        <v>12</v>
      </c>
      <c r="H9" s="37" t="s">
        <v>13</v>
      </c>
      <c r="I9" s="18" t="s">
        <v>16</v>
      </c>
      <c r="J9" s="16" t="s">
        <v>17</v>
      </c>
      <c r="K9" s="19" t="s">
        <v>14</v>
      </c>
      <c r="L9" s="16" t="s">
        <v>36</v>
      </c>
      <c r="N9" s="36"/>
      <c r="O9" s="36"/>
      <c r="P9" s="36"/>
    </row>
    <row r="10" spans="1:16" s="20" customFormat="1" ht="44.25" customHeight="1">
      <c r="A10" s="32">
        <f>ставки!$A$2</f>
        <v>7390</v>
      </c>
      <c r="B10" s="32">
        <v>2.35</v>
      </c>
      <c r="C10" s="97" t="s">
        <v>42</v>
      </c>
      <c r="D10" s="95" t="s">
        <v>43</v>
      </c>
      <c r="E10" s="89">
        <v>1.5212000000000001</v>
      </c>
      <c r="F10" s="92">
        <v>1</v>
      </c>
      <c r="G10" s="40" t="s">
        <v>37</v>
      </c>
      <c r="H10" s="16">
        <v>1.5</v>
      </c>
      <c r="I10" s="33">
        <v>1</v>
      </c>
      <c r="J10" s="34">
        <v>3.5</v>
      </c>
      <c r="K10" s="35">
        <f>IF(E10=0,0,A10*B10*H10*J10*$F$11)</f>
        <v>91174.125</v>
      </c>
      <c r="L10" s="42">
        <f>K10*E10</f>
        <v>138694.07895</v>
      </c>
      <c r="N10" s="36"/>
      <c r="O10" s="86"/>
      <c r="P10" s="36"/>
    </row>
    <row r="11" spans="1:16" s="21" customFormat="1" ht="15">
      <c r="A11" s="25" t="s">
        <v>15</v>
      </c>
      <c r="B11" s="22"/>
      <c r="C11" s="88"/>
      <c r="D11" s="88"/>
      <c r="E11" s="90">
        <f>SUM(E10:E10)</f>
        <v>1.5212000000000001</v>
      </c>
      <c r="F11" s="23">
        <f>IF(E11&gt;0.3,1,(IF(E11&lt;=0.1,0.5,0.8)))</f>
        <v>1</v>
      </c>
      <c r="G11" s="24"/>
      <c r="H11" s="99"/>
      <c r="I11" s="100"/>
      <c r="J11" s="100"/>
      <c r="K11" s="101"/>
      <c r="L11" s="41">
        <f>SUM(L10:L10)</f>
        <v>138694.07895</v>
      </c>
    </row>
    <row r="12" spans="1:16" ht="15.75" customHeight="1">
      <c r="A12" s="28"/>
      <c r="B12" s="28"/>
      <c r="C12" s="28"/>
      <c r="D12" s="27"/>
      <c r="E12" s="29"/>
      <c r="F12" s="30"/>
      <c r="G12" s="28"/>
      <c r="H12" s="30"/>
      <c r="K12" s="27"/>
      <c r="L12" s="14"/>
    </row>
    <row r="13" spans="1:16" ht="15.75">
      <c r="K13" s="2"/>
      <c r="L13" s="96"/>
    </row>
    <row r="22" spans="9:9">
      <c r="I22" s="93"/>
    </row>
    <row r="23" spans="9:9">
      <c r="I23" s="86"/>
    </row>
    <row r="24" spans="9:9" ht="15">
      <c r="I24" s="94"/>
    </row>
  </sheetData>
  <mergeCells count="6">
    <mergeCell ref="H11:K11"/>
    <mergeCell ref="H7:L7"/>
    <mergeCell ref="J4:L4"/>
    <mergeCell ref="J5:L5"/>
    <mergeCell ref="J6:L6"/>
    <mergeCell ref="G6:I6"/>
  </mergeCells>
  <dataValidations count="2">
    <dataValidation type="list" allowBlank="1" showInputMessage="1" showErrorMessage="1" sqref="G11">
      <formula1>#REF!</formula1>
    </dataValidation>
    <dataValidation type="list" allowBlank="1" showInputMessage="1" showErrorMessage="1" sqref="G10">
      <formula1>ставки!$B$5:$B$11</formula1>
    </dataValidation>
  </dataValidations>
  <pageMargins left="0.39370078740157483" right="0.39370078740157483" top="0.39370078740157483" bottom="0.39370078740157483" header="0" footer="0"/>
  <pageSetup paperSize="9" scale="97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ставки!$D$1:$D$39</xm:f>
          </x14:formula1>
          <xm:sqref>J4:L4</xm:sqref>
        </x14:dataValidation>
        <x14:dataValidation type="list" allowBlank="1" showInputMessage="1" showErrorMessage="1">
          <x14:formula1>
            <xm:f>ставки!$B$5:$B$11</xm:f>
          </x14:formula1>
          <xm:sqref>G10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workbookViewId="0">
      <selection activeCell="A2" sqref="A2"/>
    </sheetView>
  </sheetViews>
  <sheetFormatPr defaultRowHeight="12.75"/>
  <cols>
    <col min="2" max="2" width="24.85546875" bestFit="1" customWidth="1"/>
    <col min="3" max="3" width="8.5703125" bestFit="1" customWidth="1"/>
    <col min="4" max="4" width="10.28515625" bestFit="1" customWidth="1"/>
    <col min="5" max="14" width="8.5703125" bestFit="1" customWidth="1"/>
    <col min="15" max="15" width="18" customWidth="1"/>
    <col min="258" max="258" width="18.85546875" bestFit="1" customWidth="1"/>
    <col min="259" max="259" width="8.5703125" bestFit="1" customWidth="1"/>
    <col min="260" max="260" width="10.28515625" bestFit="1" customWidth="1"/>
    <col min="261" max="270" width="8.5703125" bestFit="1" customWidth="1"/>
    <col min="271" max="271" width="18" customWidth="1"/>
    <col min="514" max="514" width="18.85546875" bestFit="1" customWidth="1"/>
    <col min="515" max="515" width="8.5703125" bestFit="1" customWidth="1"/>
    <col min="516" max="516" width="10.28515625" bestFit="1" customWidth="1"/>
    <col min="517" max="526" width="8.5703125" bestFit="1" customWidth="1"/>
    <col min="527" max="527" width="18" customWidth="1"/>
    <col min="770" max="770" width="18.85546875" bestFit="1" customWidth="1"/>
    <col min="771" max="771" width="8.5703125" bestFit="1" customWidth="1"/>
    <col min="772" max="772" width="10.28515625" bestFit="1" customWidth="1"/>
    <col min="773" max="782" width="8.5703125" bestFit="1" customWidth="1"/>
    <col min="783" max="783" width="18" customWidth="1"/>
    <col min="1026" max="1026" width="18.85546875" bestFit="1" customWidth="1"/>
    <col min="1027" max="1027" width="8.5703125" bestFit="1" customWidth="1"/>
    <col min="1028" max="1028" width="10.28515625" bestFit="1" customWidth="1"/>
    <col min="1029" max="1038" width="8.5703125" bestFit="1" customWidth="1"/>
    <col min="1039" max="1039" width="18" customWidth="1"/>
    <col min="1282" max="1282" width="18.85546875" bestFit="1" customWidth="1"/>
    <col min="1283" max="1283" width="8.5703125" bestFit="1" customWidth="1"/>
    <col min="1284" max="1284" width="10.28515625" bestFit="1" customWidth="1"/>
    <col min="1285" max="1294" width="8.5703125" bestFit="1" customWidth="1"/>
    <col min="1295" max="1295" width="18" customWidth="1"/>
    <col min="1538" max="1538" width="18.85546875" bestFit="1" customWidth="1"/>
    <col min="1539" max="1539" width="8.5703125" bestFit="1" customWidth="1"/>
    <col min="1540" max="1540" width="10.28515625" bestFit="1" customWidth="1"/>
    <col min="1541" max="1550" width="8.5703125" bestFit="1" customWidth="1"/>
    <col min="1551" max="1551" width="18" customWidth="1"/>
    <col min="1794" max="1794" width="18.85546875" bestFit="1" customWidth="1"/>
    <col min="1795" max="1795" width="8.5703125" bestFit="1" customWidth="1"/>
    <col min="1796" max="1796" width="10.28515625" bestFit="1" customWidth="1"/>
    <col min="1797" max="1806" width="8.5703125" bestFit="1" customWidth="1"/>
    <col min="1807" max="1807" width="18" customWidth="1"/>
    <col min="2050" max="2050" width="18.85546875" bestFit="1" customWidth="1"/>
    <col min="2051" max="2051" width="8.5703125" bestFit="1" customWidth="1"/>
    <col min="2052" max="2052" width="10.28515625" bestFit="1" customWidth="1"/>
    <col min="2053" max="2062" width="8.5703125" bestFit="1" customWidth="1"/>
    <col min="2063" max="2063" width="18" customWidth="1"/>
    <col min="2306" max="2306" width="18.85546875" bestFit="1" customWidth="1"/>
    <col min="2307" max="2307" width="8.5703125" bestFit="1" customWidth="1"/>
    <col min="2308" max="2308" width="10.28515625" bestFit="1" customWidth="1"/>
    <col min="2309" max="2318" width="8.5703125" bestFit="1" customWidth="1"/>
    <col min="2319" max="2319" width="18" customWidth="1"/>
    <col min="2562" max="2562" width="18.85546875" bestFit="1" customWidth="1"/>
    <col min="2563" max="2563" width="8.5703125" bestFit="1" customWidth="1"/>
    <col min="2564" max="2564" width="10.28515625" bestFit="1" customWidth="1"/>
    <col min="2565" max="2574" width="8.5703125" bestFit="1" customWidth="1"/>
    <col min="2575" max="2575" width="18" customWidth="1"/>
    <col min="2818" max="2818" width="18.85546875" bestFit="1" customWidth="1"/>
    <col min="2819" max="2819" width="8.5703125" bestFit="1" customWidth="1"/>
    <col min="2820" max="2820" width="10.28515625" bestFit="1" customWidth="1"/>
    <col min="2821" max="2830" width="8.5703125" bestFit="1" customWidth="1"/>
    <col min="2831" max="2831" width="18" customWidth="1"/>
    <col min="3074" max="3074" width="18.85546875" bestFit="1" customWidth="1"/>
    <col min="3075" max="3075" width="8.5703125" bestFit="1" customWidth="1"/>
    <col min="3076" max="3076" width="10.28515625" bestFit="1" customWidth="1"/>
    <col min="3077" max="3086" width="8.5703125" bestFit="1" customWidth="1"/>
    <col min="3087" max="3087" width="18" customWidth="1"/>
    <col min="3330" max="3330" width="18.85546875" bestFit="1" customWidth="1"/>
    <col min="3331" max="3331" width="8.5703125" bestFit="1" customWidth="1"/>
    <col min="3332" max="3332" width="10.28515625" bestFit="1" customWidth="1"/>
    <col min="3333" max="3342" width="8.5703125" bestFit="1" customWidth="1"/>
    <col min="3343" max="3343" width="18" customWidth="1"/>
    <col min="3586" max="3586" width="18.85546875" bestFit="1" customWidth="1"/>
    <col min="3587" max="3587" width="8.5703125" bestFit="1" customWidth="1"/>
    <col min="3588" max="3588" width="10.28515625" bestFit="1" customWidth="1"/>
    <col min="3589" max="3598" width="8.5703125" bestFit="1" customWidth="1"/>
    <col min="3599" max="3599" width="18" customWidth="1"/>
    <col min="3842" max="3842" width="18.85546875" bestFit="1" customWidth="1"/>
    <col min="3843" max="3843" width="8.5703125" bestFit="1" customWidth="1"/>
    <col min="3844" max="3844" width="10.28515625" bestFit="1" customWidth="1"/>
    <col min="3845" max="3854" width="8.5703125" bestFit="1" customWidth="1"/>
    <col min="3855" max="3855" width="18" customWidth="1"/>
    <col min="4098" max="4098" width="18.85546875" bestFit="1" customWidth="1"/>
    <col min="4099" max="4099" width="8.5703125" bestFit="1" customWidth="1"/>
    <col min="4100" max="4100" width="10.28515625" bestFit="1" customWidth="1"/>
    <col min="4101" max="4110" width="8.5703125" bestFit="1" customWidth="1"/>
    <col min="4111" max="4111" width="18" customWidth="1"/>
    <col min="4354" max="4354" width="18.85546875" bestFit="1" customWidth="1"/>
    <col min="4355" max="4355" width="8.5703125" bestFit="1" customWidth="1"/>
    <col min="4356" max="4356" width="10.28515625" bestFit="1" customWidth="1"/>
    <col min="4357" max="4366" width="8.5703125" bestFit="1" customWidth="1"/>
    <col min="4367" max="4367" width="18" customWidth="1"/>
    <col min="4610" max="4610" width="18.85546875" bestFit="1" customWidth="1"/>
    <col min="4611" max="4611" width="8.5703125" bestFit="1" customWidth="1"/>
    <col min="4612" max="4612" width="10.28515625" bestFit="1" customWidth="1"/>
    <col min="4613" max="4622" width="8.5703125" bestFit="1" customWidth="1"/>
    <col min="4623" max="4623" width="18" customWidth="1"/>
    <col min="4866" max="4866" width="18.85546875" bestFit="1" customWidth="1"/>
    <col min="4867" max="4867" width="8.5703125" bestFit="1" customWidth="1"/>
    <col min="4868" max="4868" width="10.28515625" bestFit="1" customWidth="1"/>
    <col min="4869" max="4878" width="8.5703125" bestFit="1" customWidth="1"/>
    <col min="4879" max="4879" width="18" customWidth="1"/>
    <col min="5122" max="5122" width="18.85546875" bestFit="1" customWidth="1"/>
    <col min="5123" max="5123" width="8.5703125" bestFit="1" customWidth="1"/>
    <col min="5124" max="5124" width="10.28515625" bestFit="1" customWidth="1"/>
    <col min="5125" max="5134" width="8.5703125" bestFit="1" customWidth="1"/>
    <col min="5135" max="5135" width="18" customWidth="1"/>
    <col min="5378" max="5378" width="18.85546875" bestFit="1" customWidth="1"/>
    <col min="5379" max="5379" width="8.5703125" bestFit="1" customWidth="1"/>
    <col min="5380" max="5380" width="10.28515625" bestFit="1" customWidth="1"/>
    <col min="5381" max="5390" width="8.5703125" bestFit="1" customWidth="1"/>
    <col min="5391" max="5391" width="18" customWidth="1"/>
    <col min="5634" max="5634" width="18.85546875" bestFit="1" customWidth="1"/>
    <col min="5635" max="5635" width="8.5703125" bestFit="1" customWidth="1"/>
    <col min="5636" max="5636" width="10.28515625" bestFit="1" customWidth="1"/>
    <col min="5637" max="5646" width="8.5703125" bestFit="1" customWidth="1"/>
    <col min="5647" max="5647" width="18" customWidth="1"/>
    <col min="5890" max="5890" width="18.85546875" bestFit="1" customWidth="1"/>
    <col min="5891" max="5891" width="8.5703125" bestFit="1" customWidth="1"/>
    <col min="5892" max="5892" width="10.28515625" bestFit="1" customWidth="1"/>
    <col min="5893" max="5902" width="8.5703125" bestFit="1" customWidth="1"/>
    <col min="5903" max="5903" width="18" customWidth="1"/>
    <col min="6146" max="6146" width="18.85546875" bestFit="1" customWidth="1"/>
    <col min="6147" max="6147" width="8.5703125" bestFit="1" customWidth="1"/>
    <col min="6148" max="6148" width="10.28515625" bestFit="1" customWidth="1"/>
    <col min="6149" max="6158" width="8.5703125" bestFit="1" customWidth="1"/>
    <col min="6159" max="6159" width="18" customWidth="1"/>
    <col min="6402" max="6402" width="18.85546875" bestFit="1" customWidth="1"/>
    <col min="6403" max="6403" width="8.5703125" bestFit="1" customWidth="1"/>
    <col min="6404" max="6404" width="10.28515625" bestFit="1" customWidth="1"/>
    <col min="6405" max="6414" width="8.5703125" bestFit="1" customWidth="1"/>
    <col min="6415" max="6415" width="18" customWidth="1"/>
    <col min="6658" max="6658" width="18.85546875" bestFit="1" customWidth="1"/>
    <col min="6659" max="6659" width="8.5703125" bestFit="1" customWidth="1"/>
    <col min="6660" max="6660" width="10.28515625" bestFit="1" customWidth="1"/>
    <col min="6661" max="6670" width="8.5703125" bestFit="1" customWidth="1"/>
    <col min="6671" max="6671" width="18" customWidth="1"/>
    <col min="6914" max="6914" width="18.85546875" bestFit="1" customWidth="1"/>
    <col min="6915" max="6915" width="8.5703125" bestFit="1" customWidth="1"/>
    <col min="6916" max="6916" width="10.28515625" bestFit="1" customWidth="1"/>
    <col min="6917" max="6926" width="8.5703125" bestFit="1" customWidth="1"/>
    <col min="6927" max="6927" width="18" customWidth="1"/>
    <col min="7170" max="7170" width="18.85546875" bestFit="1" customWidth="1"/>
    <col min="7171" max="7171" width="8.5703125" bestFit="1" customWidth="1"/>
    <col min="7172" max="7172" width="10.28515625" bestFit="1" customWidth="1"/>
    <col min="7173" max="7182" width="8.5703125" bestFit="1" customWidth="1"/>
    <col min="7183" max="7183" width="18" customWidth="1"/>
    <col min="7426" max="7426" width="18.85546875" bestFit="1" customWidth="1"/>
    <col min="7427" max="7427" width="8.5703125" bestFit="1" customWidth="1"/>
    <col min="7428" max="7428" width="10.28515625" bestFit="1" customWidth="1"/>
    <col min="7429" max="7438" width="8.5703125" bestFit="1" customWidth="1"/>
    <col min="7439" max="7439" width="18" customWidth="1"/>
    <col min="7682" max="7682" width="18.85546875" bestFit="1" customWidth="1"/>
    <col min="7683" max="7683" width="8.5703125" bestFit="1" customWidth="1"/>
    <col min="7684" max="7684" width="10.28515625" bestFit="1" customWidth="1"/>
    <col min="7685" max="7694" width="8.5703125" bestFit="1" customWidth="1"/>
    <col min="7695" max="7695" width="18" customWidth="1"/>
    <col min="7938" max="7938" width="18.85546875" bestFit="1" customWidth="1"/>
    <col min="7939" max="7939" width="8.5703125" bestFit="1" customWidth="1"/>
    <col min="7940" max="7940" width="10.28515625" bestFit="1" customWidth="1"/>
    <col min="7941" max="7950" width="8.5703125" bestFit="1" customWidth="1"/>
    <col min="7951" max="7951" width="18" customWidth="1"/>
    <col min="8194" max="8194" width="18.85546875" bestFit="1" customWidth="1"/>
    <col min="8195" max="8195" width="8.5703125" bestFit="1" customWidth="1"/>
    <col min="8196" max="8196" width="10.28515625" bestFit="1" customWidth="1"/>
    <col min="8197" max="8206" width="8.5703125" bestFit="1" customWidth="1"/>
    <col min="8207" max="8207" width="18" customWidth="1"/>
    <col min="8450" max="8450" width="18.85546875" bestFit="1" customWidth="1"/>
    <col min="8451" max="8451" width="8.5703125" bestFit="1" customWidth="1"/>
    <col min="8452" max="8452" width="10.28515625" bestFit="1" customWidth="1"/>
    <col min="8453" max="8462" width="8.5703125" bestFit="1" customWidth="1"/>
    <col min="8463" max="8463" width="18" customWidth="1"/>
    <col min="8706" max="8706" width="18.85546875" bestFit="1" customWidth="1"/>
    <col min="8707" max="8707" width="8.5703125" bestFit="1" customWidth="1"/>
    <col min="8708" max="8708" width="10.28515625" bestFit="1" customWidth="1"/>
    <col min="8709" max="8718" width="8.5703125" bestFit="1" customWidth="1"/>
    <col min="8719" max="8719" width="18" customWidth="1"/>
    <col min="8962" max="8962" width="18.85546875" bestFit="1" customWidth="1"/>
    <col min="8963" max="8963" width="8.5703125" bestFit="1" customWidth="1"/>
    <col min="8964" max="8964" width="10.28515625" bestFit="1" customWidth="1"/>
    <col min="8965" max="8974" width="8.5703125" bestFit="1" customWidth="1"/>
    <col min="8975" max="8975" width="18" customWidth="1"/>
    <col min="9218" max="9218" width="18.85546875" bestFit="1" customWidth="1"/>
    <col min="9219" max="9219" width="8.5703125" bestFit="1" customWidth="1"/>
    <col min="9220" max="9220" width="10.28515625" bestFit="1" customWidth="1"/>
    <col min="9221" max="9230" width="8.5703125" bestFit="1" customWidth="1"/>
    <col min="9231" max="9231" width="18" customWidth="1"/>
    <col min="9474" max="9474" width="18.85546875" bestFit="1" customWidth="1"/>
    <col min="9475" max="9475" width="8.5703125" bestFit="1" customWidth="1"/>
    <col min="9476" max="9476" width="10.28515625" bestFit="1" customWidth="1"/>
    <col min="9477" max="9486" width="8.5703125" bestFit="1" customWidth="1"/>
    <col min="9487" max="9487" width="18" customWidth="1"/>
    <col min="9730" max="9730" width="18.85546875" bestFit="1" customWidth="1"/>
    <col min="9731" max="9731" width="8.5703125" bestFit="1" customWidth="1"/>
    <col min="9732" max="9732" width="10.28515625" bestFit="1" customWidth="1"/>
    <col min="9733" max="9742" width="8.5703125" bestFit="1" customWidth="1"/>
    <col min="9743" max="9743" width="18" customWidth="1"/>
    <col min="9986" max="9986" width="18.85546875" bestFit="1" customWidth="1"/>
    <col min="9987" max="9987" width="8.5703125" bestFit="1" customWidth="1"/>
    <col min="9988" max="9988" width="10.28515625" bestFit="1" customWidth="1"/>
    <col min="9989" max="9998" width="8.5703125" bestFit="1" customWidth="1"/>
    <col min="9999" max="9999" width="18" customWidth="1"/>
    <col min="10242" max="10242" width="18.85546875" bestFit="1" customWidth="1"/>
    <col min="10243" max="10243" width="8.5703125" bestFit="1" customWidth="1"/>
    <col min="10244" max="10244" width="10.28515625" bestFit="1" customWidth="1"/>
    <col min="10245" max="10254" width="8.5703125" bestFit="1" customWidth="1"/>
    <col min="10255" max="10255" width="18" customWidth="1"/>
    <col min="10498" max="10498" width="18.85546875" bestFit="1" customWidth="1"/>
    <col min="10499" max="10499" width="8.5703125" bestFit="1" customWidth="1"/>
    <col min="10500" max="10500" width="10.28515625" bestFit="1" customWidth="1"/>
    <col min="10501" max="10510" width="8.5703125" bestFit="1" customWidth="1"/>
    <col min="10511" max="10511" width="18" customWidth="1"/>
    <col min="10754" max="10754" width="18.85546875" bestFit="1" customWidth="1"/>
    <col min="10755" max="10755" width="8.5703125" bestFit="1" customWidth="1"/>
    <col min="10756" max="10756" width="10.28515625" bestFit="1" customWidth="1"/>
    <col min="10757" max="10766" width="8.5703125" bestFit="1" customWidth="1"/>
    <col min="10767" max="10767" width="18" customWidth="1"/>
    <col min="11010" max="11010" width="18.85546875" bestFit="1" customWidth="1"/>
    <col min="11011" max="11011" width="8.5703125" bestFit="1" customWidth="1"/>
    <col min="11012" max="11012" width="10.28515625" bestFit="1" customWidth="1"/>
    <col min="11013" max="11022" width="8.5703125" bestFit="1" customWidth="1"/>
    <col min="11023" max="11023" width="18" customWidth="1"/>
    <col min="11266" max="11266" width="18.85546875" bestFit="1" customWidth="1"/>
    <col min="11267" max="11267" width="8.5703125" bestFit="1" customWidth="1"/>
    <col min="11268" max="11268" width="10.28515625" bestFit="1" customWidth="1"/>
    <col min="11269" max="11278" width="8.5703125" bestFit="1" customWidth="1"/>
    <col min="11279" max="11279" width="18" customWidth="1"/>
    <col min="11522" max="11522" width="18.85546875" bestFit="1" customWidth="1"/>
    <col min="11523" max="11523" width="8.5703125" bestFit="1" customWidth="1"/>
    <col min="11524" max="11524" width="10.28515625" bestFit="1" customWidth="1"/>
    <col min="11525" max="11534" width="8.5703125" bestFit="1" customWidth="1"/>
    <col min="11535" max="11535" width="18" customWidth="1"/>
    <col min="11778" max="11778" width="18.85546875" bestFit="1" customWidth="1"/>
    <col min="11779" max="11779" width="8.5703125" bestFit="1" customWidth="1"/>
    <col min="11780" max="11780" width="10.28515625" bestFit="1" customWidth="1"/>
    <col min="11781" max="11790" width="8.5703125" bestFit="1" customWidth="1"/>
    <col min="11791" max="11791" width="18" customWidth="1"/>
    <col min="12034" max="12034" width="18.85546875" bestFit="1" customWidth="1"/>
    <col min="12035" max="12035" width="8.5703125" bestFit="1" customWidth="1"/>
    <col min="12036" max="12036" width="10.28515625" bestFit="1" customWidth="1"/>
    <col min="12037" max="12046" width="8.5703125" bestFit="1" customWidth="1"/>
    <col min="12047" max="12047" width="18" customWidth="1"/>
    <col min="12290" max="12290" width="18.85546875" bestFit="1" customWidth="1"/>
    <col min="12291" max="12291" width="8.5703125" bestFit="1" customWidth="1"/>
    <col min="12292" max="12292" width="10.28515625" bestFit="1" customWidth="1"/>
    <col min="12293" max="12302" width="8.5703125" bestFit="1" customWidth="1"/>
    <col min="12303" max="12303" width="18" customWidth="1"/>
    <col min="12546" max="12546" width="18.85546875" bestFit="1" customWidth="1"/>
    <col min="12547" max="12547" width="8.5703125" bestFit="1" customWidth="1"/>
    <col min="12548" max="12548" width="10.28515625" bestFit="1" customWidth="1"/>
    <col min="12549" max="12558" width="8.5703125" bestFit="1" customWidth="1"/>
    <col min="12559" max="12559" width="18" customWidth="1"/>
    <col min="12802" max="12802" width="18.85546875" bestFit="1" customWidth="1"/>
    <col min="12803" max="12803" width="8.5703125" bestFit="1" customWidth="1"/>
    <col min="12804" max="12804" width="10.28515625" bestFit="1" customWidth="1"/>
    <col min="12805" max="12814" width="8.5703125" bestFit="1" customWidth="1"/>
    <col min="12815" max="12815" width="18" customWidth="1"/>
    <col min="13058" max="13058" width="18.85546875" bestFit="1" customWidth="1"/>
    <col min="13059" max="13059" width="8.5703125" bestFit="1" customWidth="1"/>
    <col min="13060" max="13060" width="10.28515625" bestFit="1" customWidth="1"/>
    <col min="13061" max="13070" width="8.5703125" bestFit="1" customWidth="1"/>
    <col min="13071" max="13071" width="18" customWidth="1"/>
    <col min="13314" max="13314" width="18.85546875" bestFit="1" customWidth="1"/>
    <col min="13315" max="13315" width="8.5703125" bestFit="1" customWidth="1"/>
    <col min="13316" max="13316" width="10.28515625" bestFit="1" customWidth="1"/>
    <col min="13317" max="13326" width="8.5703125" bestFit="1" customWidth="1"/>
    <col min="13327" max="13327" width="18" customWidth="1"/>
    <col min="13570" max="13570" width="18.85546875" bestFit="1" customWidth="1"/>
    <col min="13571" max="13571" width="8.5703125" bestFit="1" customWidth="1"/>
    <col min="13572" max="13572" width="10.28515625" bestFit="1" customWidth="1"/>
    <col min="13573" max="13582" width="8.5703125" bestFit="1" customWidth="1"/>
    <col min="13583" max="13583" width="18" customWidth="1"/>
    <col min="13826" max="13826" width="18.85546875" bestFit="1" customWidth="1"/>
    <col min="13827" max="13827" width="8.5703125" bestFit="1" customWidth="1"/>
    <col min="13828" max="13828" width="10.28515625" bestFit="1" customWidth="1"/>
    <col min="13829" max="13838" width="8.5703125" bestFit="1" customWidth="1"/>
    <col min="13839" max="13839" width="18" customWidth="1"/>
    <col min="14082" max="14082" width="18.85546875" bestFit="1" customWidth="1"/>
    <col min="14083" max="14083" width="8.5703125" bestFit="1" customWidth="1"/>
    <col min="14084" max="14084" width="10.28515625" bestFit="1" customWidth="1"/>
    <col min="14085" max="14094" width="8.5703125" bestFit="1" customWidth="1"/>
    <col min="14095" max="14095" width="18" customWidth="1"/>
    <col min="14338" max="14338" width="18.85546875" bestFit="1" customWidth="1"/>
    <col min="14339" max="14339" width="8.5703125" bestFit="1" customWidth="1"/>
    <col min="14340" max="14340" width="10.28515625" bestFit="1" customWidth="1"/>
    <col min="14341" max="14350" width="8.5703125" bestFit="1" customWidth="1"/>
    <col min="14351" max="14351" width="18" customWidth="1"/>
    <col min="14594" max="14594" width="18.85546875" bestFit="1" customWidth="1"/>
    <col min="14595" max="14595" width="8.5703125" bestFit="1" customWidth="1"/>
    <col min="14596" max="14596" width="10.28515625" bestFit="1" customWidth="1"/>
    <col min="14597" max="14606" width="8.5703125" bestFit="1" customWidth="1"/>
    <col min="14607" max="14607" width="18" customWidth="1"/>
    <col min="14850" max="14850" width="18.85546875" bestFit="1" customWidth="1"/>
    <col min="14851" max="14851" width="8.5703125" bestFit="1" customWidth="1"/>
    <col min="14852" max="14852" width="10.28515625" bestFit="1" customWidth="1"/>
    <col min="14853" max="14862" width="8.5703125" bestFit="1" customWidth="1"/>
    <col min="14863" max="14863" width="18" customWidth="1"/>
    <col min="15106" max="15106" width="18.85546875" bestFit="1" customWidth="1"/>
    <col min="15107" max="15107" width="8.5703125" bestFit="1" customWidth="1"/>
    <col min="15108" max="15108" width="10.28515625" bestFit="1" customWidth="1"/>
    <col min="15109" max="15118" width="8.5703125" bestFit="1" customWidth="1"/>
    <col min="15119" max="15119" width="18" customWidth="1"/>
    <col min="15362" max="15362" width="18.85546875" bestFit="1" customWidth="1"/>
    <col min="15363" max="15363" width="8.5703125" bestFit="1" customWidth="1"/>
    <col min="15364" max="15364" width="10.28515625" bestFit="1" customWidth="1"/>
    <col min="15365" max="15374" width="8.5703125" bestFit="1" customWidth="1"/>
    <col min="15375" max="15375" width="18" customWidth="1"/>
    <col min="15618" max="15618" width="18.85546875" bestFit="1" customWidth="1"/>
    <col min="15619" max="15619" width="8.5703125" bestFit="1" customWidth="1"/>
    <col min="15620" max="15620" width="10.28515625" bestFit="1" customWidth="1"/>
    <col min="15621" max="15630" width="8.5703125" bestFit="1" customWidth="1"/>
    <col min="15631" max="15631" width="18" customWidth="1"/>
    <col min="15874" max="15874" width="18.85546875" bestFit="1" customWidth="1"/>
    <col min="15875" max="15875" width="8.5703125" bestFit="1" customWidth="1"/>
    <col min="15876" max="15876" width="10.28515625" bestFit="1" customWidth="1"/>
    <col min="15877" max="15886" width="8.5703125" bestFit="1" customWidth="1"/>
    <col min="15887" max="15887" width="18" customWidth="1"/>
    <col min="16130" max="16130" width="18.85546875" bestFit="1" customWidth="1"/>
    <col min="16131" max="16131" width="8.5703125" bestFit="1" customWidth="1"/>
    <col min="16132" max="16132" width="10.28515625" bestFit="1" customWidth="1"/>
    <col min="16133" max="16142" width="8.5703125" bestFit="1" customWidth="1"/>
    <col min="16143" max="16143" width="18" customWidth="1"/>
  </cols>
  <sheetData>
    <row r="1" spans="1:15">
      <c r="A1" s="56" t="s">
        <v>22</v>
      </c>
      <c r="B1" s="56" t="s">
        <v>23</v>
      </c>
      <c r="C1" s="56" t="s">
        <v>24</v>
      </c>
      <c r="G1" t="s">
        <v>32</v>
      </c>
      <c r="H1">
        <v>100000</v>
      </c>
    </row>
    <row r="2" spans="1:15" s="59" customFormat="1" ht="20.25">
      <c r="A2" s="57">
        <f>лот1!E11</f>
        <v>1.5212000000000001</v>
      </c>
      <c r="B2" s="57">
        <v>16701</v>
      </c>
      <c r="C2" s="58">
        <v>10</v>
      </c>
      <c r="G2" s="75">
        <v>1</v>
      </c>
      <c r="H2" s="74" t="s">
        <v>30</v>
      </c>
      <c r="I2" s="75">
        <f>G2/100000*H1</f>
        <v>1</v>
      </c>
      <c r="J2" s="74" t="s">
        <v>31</v>
      </c>
      <c r="M2" s="60"/>
      <c r="N2" s="60"/>
      <c r="O2" s="61">
        <f>C2-C2*2</f>
        <v>-10</v>
      </c>
    </row>
    <row r="3" spans="1:15" ht="13.5" thickBot="1"/>
    <row r="4" spans="1:15" ht="16.5" thickBot="1">
      <c r="A4" s="110" t="s">
        <v>25</v>
      </c>
      <c r="B4" s="62" t="s">
        <v>26</v>
      </c>
      <c r="C4" s="113">
        <f>ставки!A2</f>
        <v>7390</v>
      </c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4"/>
    </row>
    <row r="5" spans="1:15" s="63" customFormat="1" ht="16.5" thickBot="1">
      <c r="A5" s="111"/>
      <c r="B5" s="62" t="s">
        <v>27</v>
      </c>
      <c r="C5" s="115">
        <v>0.5</v>
      </c>
      <c r="D5" s="116"/>
      <c r="E5" s="116"/>
      <c r="F5" s="117"/>
      <c r="G5" s="115">
        <v>0.8</v>
      </c>
      <c r="H5" s="116"/>
      <c r="I5" s="116"/>
      <c r="J5" s="117"/>
      <c r="K5" s="115">
        <v>1</v>
      </c>
      <c r="L5" s="116"/>
      <c r="M5" s="116"/>
      <c r="N5" s="118"/>
    </row>
    <row r="6" spans="1:15" s="63" customFormat="1" ht="16.5" thickBot="1">
      <c r="A6" s="112"/>
      <c r="B6" s="64" t="s">
        <v>28</v>
      </c>
      <c r="C6" s="65">
        <v>0.5</v>
      </c>
      <c r="D6" s="66">
        <v>1</v>
      </c>
      <c r="E6" s="66">
        <v>1.5</v>
      </c>
      <c r="F6" s="66">
        <v>2</v>
      </c>
      <c r="G6" s="66">
        <v>0.5</v>
      </c>
      <c r="H6" s="66">
        <v>1</v>
      </c>
      <c r="I6" s="66">
        <v>1.5</v>
      </c>
      <c r="J6" s="66">
        <v>2</v>
      </c>
      <c r="K6" s="66">
        <v>0.5</v>
      </c>
      <c r="L6" s="66">
        <v>1</v>
      </c>
      <c r="M6" s="66">
        <v>1.5</v>
      </c>
      <c r="N6" s="66">
        <v>2</v>
      </c>
      <c r="O6" s="67" t="s">
        <v>29</v>
      </c>
    </row>
    <row r="7" spans="1:15" ht="15.75">
      <c r="A7" s="108">
        <v>1</v>
      </c>
      <c r="B7" s="68">
        <v>0.5</v>
      </c>
      <c r="C7" s="78">
        <f>$A$2*$C$4*$C$5*$B7*$A$7*C$6-$B$2</f>
        <v>-15295.791499999999</v>
      </c>
      <c r="D7" s="79">
        <f t="shared" ref="D7:F8" si="0">$A$2*$C$4*$C$5*$B7*$A$7*D$6-$B$2</f>
        <v>-13890.582999999999</v>
      </c>
      <c r="E7" s="79">
        <f t="shared" si="0"/>
        <v>-12485.3745</v>
      </c>
      <c r="F7" s="80">
        <f>$A$2*$C$4*$C$5*$B7*$A$7*F$6-$B$2</f>
        <v>-11080.165999999999</v>
      </c>
      <c r="G7" s="69">
        <f>$A$2*$C$4*$G$5*$B7*$A$7*G$6-$B$2</f>
        <v>-14452.6664</v>
      </c>
      <c r="H7" s="70">
        <f t="shared" ref="H7:J10" si="1">$A$2*$C$4*$G$5*$B7*$A$7*H$6-$B$2</f>
        <v>-12204.3328</v>
      </c>
      <c r="I7" s="70">
        <f t="shared" si="1"/>
        <v>-9955.9991999999984</v>
      </c>
      <c r="J7" s="76">
        <f t="shared" si="1"/>
        <v>-7707.6655999999984</v>
      </c>
      <c r="K7" s="78">
        <f>$A$2*$C$4*$K$5*$B7*$A$7*K$6-$B$2</f>
        <v>-13890.582999999999</v>
      </c>
      <c r="L7" s="79">
        <f t="shared" ref="L7:N10" si="2">$A$2*$C$4*$K$5*$B7*$A$7*L$6-$B$2</f>
        <v>-11080.165999999999</v>
      </c>
      <c r="M7" s="79">
        <f t="shared" si="2"/>
        <v>-8269.7489999999998</v>
      </c>
      <c r="N7" s="80">
        <f t="shared" si="2"/>
        <v>-5459.3319999999985</v>
      </c>
    </row>
    <row r="8" spans="1:15" ht="15.75">
      <c r="A8" s="108"/>
      <c r="B8" s="68">
        <v>2.5</v>
      </c>
      <c r="C8" s="81">
        <f>$A$2*$C$4*$C$5*$B8*$A$7*C$6-$B$2</f>
        <v>-9674.9574999999986</v>
      </c>
      <c r="D8" s="72">
        <f t="shared" si="0"/>
        <v>-2648.9149999999972</v>
      </c>
      <c r="E8" s="72">
        <f t="shared" si="0"/>
        <v>4377.1275000000023</v>
      </c>
      <c r="F8" s="82">
        <f t="shared" si="0"/>
        <v>11403.170000000006</v>
      </c>
      <c r="G8" s="71">
        <f>$A$2*$C$4*$G$5*$B8*$A$7*G$6-$B$2</f>
        <v>-5459.3319999999985</v>
      </c>
      <c r="H8" s="72">
        <f t="shared" si="1"/>
        <v>5782.336000000003</v>
      </c>
      <c r="I8" s="72">
        <f t="shared" si="1"/>
        <v>17024.004000000001</v>
      </c>
      <c r="J8" s="77">
        <f t="shared" si="1"/>
        <v>28265.672000000006</v>
      </c>
      <c r="K8" s="81">
        <f>$A$2*$C$4*$K$5*$B8*$A$7*K$6-$B$2</f>
        <v>-2648.9149999999972</v>
      </c>
      <c r="L8" s="72">
        <f t="shared" si="2"/>
        <v>11403.170000000006</v>
      </c>
      <c r="M8" s="72">
        <f t="shared" si="2"/>
        <v>25455.255000000005</v>
      </c>
      <c r="N8" s="82">
        <f t="shared" si="2"/>
        <v>39507.340000000011</v>
      </c>
    </row>
    <row r="9" spans="1:15" ht="15.75">
      <c r="A9" s="108"/>
      <c r="B9" s="68">
        <v>3</v>
      </c>
      <c r="C9" s="81">
        <f t="shared" ref="C9:F10" si="3">$A$2*$C$4*$C$5*$B9*$A$7*C$6-$B$2</f>
        <v>-8269.7489999999998</v>
      </c>
      <c r="D9" s="72">
        <f t="shared" si="3"/>
        <v>161.50200000000041</v>
      </c>
      <c r="E9" s="72">
        <f t="shared" si="3"/>
        <v>8592.7530000000006</v>
      </c>
      <c r="F9" s="82">
        <f t="shared" si="3"/>
        <v>17024.004000000001</v>
      </c>
      <c r="G9" s="71">
        <f>$A$2*$C$4*$G$5*$B9*$A$7*G$6-$B$2</f>
        <v>-3210.9983999999968</v>
      </c>
      <c r="H9" s="72">
        <f t="shared" si="1"/>
        <v>10279.003200000006</v>
      </c>
      <c r="I9" s="72">
        <f t="shared" si="1"/>
        <v>23769.00480000001</v>
      </c>
      <c r="J9" s="77">
        <f t="shared" si="1"/>
        <v>37259.006400000013</v>
      </c>
      <c r="K9" s="81">
        <f>$A$2*$C$4*$K$5*$B9*$A$7*K$6-$B$2</f>
        <v>161.50200000000041</v>
      </c>
      <c r="L9" s="72">
        <f t="shared" si="2"/>
        <v>17024.004000000001</v>
      </c>
      <c r="M9" s="72">
        <f t="shared" si="2"/>
        <v>33886.506000000001</v>
      </c>
      <c r="N9" s="82">
        <f t="shared" si="2"/>
        <v>50749.008000000002</v>
      </c>
    </row>
    <row r="10" spans="1:15" ht="15.75">
      <c r="A10" s="108"/>
      <c r="B10" s="68">
        <v>3.5</v>
      </c>
      <c r="C10" s="81">
        <f t="shared" si="3"/>
        <v>-6864.5404999999992</v>
      </c>
      <c r="D10" s="72">
        <f t="shared" si="3"/>
        <v>2971.9190000000017</v>
      </c>
      <c r="E10" s="72">
        <f t="shared" si="3"/>
        <v>12808.378500000003</v>
      </c>
      <c r="F10" s="82">
        <f t="shared" si="3"/>
        <v>22644.838000000003</v>
      </c>
      <c r="G10" s="71">
        <f>$A$2*$C$4*$G$5*$B10*$A$7*G$6-$B$2</f>
        <v>-962.66479999999683</v>
      </c>
      <c r="H10" s="72">
        <f t="shared" si="1"/>
        <v>14775.670400000006</v>
      </c>
      <c r="I10" s="72">
        <f t="shared" si="1"/>
        <v>30514.005600000011</v>
      </c>
      <c r="J10" s="77">
        <f t="shared" si="1"/>
        <v>46252.340800000013</v>
      </c>
      <c r="K10" s="81">
        <f>$A$2*$C$4*$K$5*$B10*$A$7*K$6-$B$2</f>
        <v>2971.9190000000017</v>
      </c>
      <c r="L10" s="72">
        <f t="shared" si="2"/>
        <v>22644.838000000003</v>
      </c>
      <c r="M10" s="72">
        <f t="shared" si="2"/>
        <v>42317.757000000005</v>
      </c>
      <c r="N10" s="82">
        <f t="shared" si="2"/>
        <v>61990.676000000007</v>
      </c>
    </row>
    <row r="11" spans="1:15" ht="15.75">
      <c r="A11" s="108">
        <v>1.07</v>
      </c>
      <c r="B11" s="68">
        <v>0.5</v>
      </c>
      <c r="C11" s="81">
        <f>$A$2*$C$4*$C$5*$B11*$A$11*C$6-$B$2</f>
        <v>-15197.426905</v>
      </c>
      <c r="D11" s="72">
        <f t="shared" ref="D11:F14" si="4">$A$2*$C$4*$C$5*$B11*$A$11*D$6-$B$2</f>
        <v>-13693.853810000001</v>
      </c>
      <c r="E11" s="72">
        <f t="shared" si="4"/>
        <v>-12190.280714999999</v>
      </c>
      <c r="F11" s="82">
        <f t="shared" si="4"/>
        <v>-10686.707619999999</v>
      </c>
      <c r="G11" s="71">
        <f>$A$2*$C$4*$G$5*$B11*$A$11*G$6-$B$2</f>
        <v>-14295.283047999999</v>
      </c>
      <c r="H11" s="72">
        <f>$A$2*$C$4*$G$5*$B11*$A$11*H$6-$B$2</f>
        <v>-11889.566095999999</v>
      </c>
      <c r="I11" s="72">
        <f>$A$2*$C$4*$G$5*$B11*$A$11*I$6-$B$2</f>
        <v>-9483.849143999998</v>
      </c>
      <c r="J11" s="77">
        <f>$A$2*$C$4*$G$5*$B11*$A$11*J$6-$B$2</f>
        <v>-7078.1321919999973</v>
      </c>
      <c r="K11" s="81">
        <f>$A$2*$C$4*$K$5*$B11*$A$11*K$6-$B$2</f>
        <v>-13693.853810000001</v>
      </c>
      <c r="L11" s="72">
        <f t="shared" ref="L11:N14" si="5">$A$2*$C$4*$K$5*$B11*$A$11*L$6-$B$2</f>
        <v>-10686.707619999999</v>
      </c>
      <c r="M11" s="72">
        <f t="shared" si="5"/>
        <v>-7679.5614299999979</v>
      </c>
      <c r="N11" s="82">
        <f t="shared" si="5"/>
        <v>-4672.4152399999984</v>
      </c>
    </row>
    <row r="12" spans="1:15" ht="15.75">
      <c r="A12" s="108"/>
      <c r="B12" s="68">
        <v>2.5</v>
      </c>
      <c r="C12" s="81">
        <f>$A$2*$C$4*$C$5*$B12*$A$11*C$6-$B$2</f>
        <v>-9183.1345249999977</v>
      </c>
      <c r="D12" s="72">
        <f t="shared" si="4"/>
        <v>-1665.2690499999953</v>
      </c>
      <c r="E12" s="72">
        <f t="shared" si="4"/>
        <v>5852.596425000007</v>
      </c>
      <c r="F12" s="82">
        <f t="shared" si="4"/>
        <v>13370.461900000009</v>
      </c>
      <c r="G12" s="71">
        <f t="shared" ref="G12:J14" si="6">$A$2*$C$4*$G$5*$B12*$A$11*G$6-$B$2</f>
        <v>-4672.4152399999984</v>
      </c>
      <c r="H12" s="72">
        <f t="shared" si="6"/>
        <v>7356.1695200000031</v>
      </c>
      <c r="I12" s="72">
        <f t="shared" si="6"/>
        <v>19384.754280000008</v>
      </c>
      <c r="J12" s="77">
        <f t="shared" si="6"/>
        <v>31413.339040000006</v>
      </c>
      <c r="K12" s="81">
        <f>$A$2*$C$4*$K$5*$B12*$A$11*K$6-$B$2</f>
        <v>-1665.2690499999953</v>
      </c>
      <c r="L12" s="72">
        <f t="shared" si="5"/>
        <v>13370.461900000009</v>
      </c>
      <c r="M12" s="72">
        <f t="shared" si="5"/>
        <v>28406.192850000014</v>
      </c>
      <c r="N12" s="82">
        <f t="shared" si="5"/>
        <v>43441.923800000019</v>
      </c>
    </row>
    <row r="13" spans="1:15" ht="15.75">
      <c r="A13" s="108"/>
      <c r="B13" s="68">
        <v>3</v>
      </c>
      <c r="C13" s="81">
        <f>$A$2*$C$4*$C$5*$B13*$A$11*C$6-$B$2</f>
        <v>-7679.5614299999997</v>
      </c>
      <c r="D13" s="72">
        <f t="shared" si="4"/>
        <v>1341.8771400000005</v>
      </c>
      <c r="E13" s="72">
        <f t="shared" si="4"/>
        <v>10363.315710000003</v>
      </c>
      <c r="F13" s="82">
        <f t="shared" si="4"/>
        <v>19384.754280000001</v>
      </c>
      <c r="G13" s="71">
        <f t="shared" si="6"/>
        <v>-2266.698287999996</v>
      </c>
      <c r="H13" s="72">
        <f t="shared" si="6"/>
        <v>12167.603424000008</v>
      </c>
      <c r="I13" s="72">
        <f t="shared" si="6"/>
        <v>26601.905136000016</v>
      </c>
      <c r="J13" s="77">
        <f t="shared" si="6"/>
        <v>41036.206848000016</v>
      </c>
      <c r="K13" s="81">
        <f>$A$2*$C$4*$K$5*$B13*$A$11*K$6-$B$2</f>
        <v>1341.8771400000005</v>
      </c>
      <c r="L13" s="72">
        <f t="shared" si="5"/>
        <v>19384.754280000001</v>
      </c>
      <c r="M13" s="72">
        <f t="shared" si="5"/>
        <v>37427.631420000005</v>
      </c>
      <c r="N13" s="82">
        <f t="shared" si="5"/>
        <v>55470.508560000002</v>
      </c>
    </row>
    <row r="14" spans="1:15" ht="15.75">
      <c r="A14" s="108"/>
      <c r="B14" s="68">
        <v>3.5</v>
      </c>
      <c r="C14" s="81">
        <f>$A$2*$C$4*$C$5*$B14*$A$11*C$6-$B$2</f>
        <v>-6175.9883349999982</v>
      </c>
      <c r="D14" s="72">
        <f t="shared" si="4"/>
        <v>4349.0233300000036</v>
      </c>
      <c r="E14" s="72">
        <f t="shared" si="4"/>
        <v>14874.034995000005</v>
      </c>
      <c r="F14" s="82">
        <f t="shared" si="4"/>
        <v>25399.046660000007</v>
      </c>
      <c r="G14" s="71">
        <f t="shared" si="6"/>
        <v>139.0186640000029</v>
      </c>
      <c r="H14" s="72">
        <f t="shared" si="6"/>
        <v>16979.037328000006</v>
      </c>
      <c r="I14" s="72">
        <f t="shared" si="6"/>
        <v>33819.055992000009</v>
      </c>
      <c r="J14" s="77">
        <f t="shared" si="6"/>
        <v>50659.074656000012</v>
      </c>
      <c r="K14" s="81">
        <f>$A$2*$C$4*$K$5*$B14*$A$11*K$6-$B$2</f>
        <v>4349.0233300000036</v>
      </c>
      <c r="L14" s="72">
        <f t="shared" si="5"/>
        <v>25399.046660000007</v>
      </c>
      <c r="M14" s="72">
        <f t="shared" si="5"/>
        <v>46449.069990000011</v>
      </c>
      <c r="N14" s="82">
        <f t="shared" si="5"/>
        <v>67499.093320000015</v>
      </c>
    </row>
    <row r="15" spans="1:15" ht="15.75">
      <c r="A15" s="108">
        <v>1.19</v>
      </c>
      <c r="B15" s="68">
        <v>0.5</v>
      </c>
      <c r="C15" s="81">
        <f>$A$2*$C$4*$C$5*$B15*$A$15*C$6-$B$2</f>
        <v>-15028.801885000001</v>
      </c>
      <c r="D15" s="72">
        <f t="shared" ref="D15:F18" si="7">$A$2*$C$4*$C$5*$B15*$A$15*D$6-$B$2</f>
        <v>-13356.60377</v>
      </c>
      <c r="E15" s="72">
        <f t="shared" si="7"/>
        <v>-11684.405654999999</v>
      </c>
      <c r="F15" s="82">
        <f t="shared" si="7"/>
        <v>-10012.207539999999</v>
      </c>
      <c r="G15" s="71">
        <f>$A$2*$C$4*$G$5*$B15*$A$15*G$6-$B$2</f>
        <v>-14025.483016</v>
      </c>
      <c r="H15" s="72">
        <f t="shared" ref="H15:J18" si="8">$A$2*$C$4*$G$5*$B15*$A$15*H$6-$B$2</f>
        <v>-11349.966032</v>
      </c>
      <c r="I15" s="72">
        <f t="shared" si="8"/>
        <v>-8674.4490479999986</v>
      </c>
      <c r="J15" s="77">
        <f t="shared" si="8"/>
        <v>-5998.9320639999987</v>
      </c>
      <c r="K15" s="81">
        <f>$A$2*$C$4*$K$5*$B15*$A$15*K$6-$B$2</f>
        <v>-13356.60377</v>
      </c>
      <c r="L15" s="72">
        <f t="shared" ref="L15:N18" si="9">$A$2*$C$4*$K$5*$B15*$A$15*L$6-$B$2</f>
        <v>-10012.207539999999</v>
      </c>
      <c r="M15" s="72">
        <f t="shared" si="9"/>
        <v>-6667.8113099999991</v>
      </c>
      <c r="N15" s="82">
        <f t="shared" si="9"/>
        <v>-3323.4150799999989</v>
      </c>
    </row>
    <row r="16" spans="1:15" ht="15.75">
      <c r="A16" s="108"/>
      <c r="B16" s="68">
        <v>2.5</v>
      </c>
      <c r="C16" s="81">
        <f>$A$2*$C$4*$C$5*$B16*$A$15*C$6-$B$2</f>
        <v>-8340.0094249999984</v>
      </c>
      <c r="D16" s="72">
        <f t="shared" si="7"/>
        <v>20.981150000003254</v>
      </c>
      <c r="E16" s="72">
        <f t="shared" si="7"/>
        <v>8381.9717250000031</v>
      </c>
      <c r="F16" s="82">
        <f t="shared" si="7"/>
        <v>16742.962300000007</v>
      </c>
      <c r="G16" s="71">
        <f>$A$2*$C$4*$G$5*$B16*$A$15*G$6-$B$2</f>
        <v>-3323.4150799999989</v>
      </c>
      <c r="H16" s="72">
        <f t="shared" si="8"/>
        <v>10054.169840000002</v>
      </c>
      <c r="I16" s="72">
        <f t="shared" si="8"/>
        <v>23431.754760000003</v>
      </c>
      <c r="J16" s="77">
        <f t="shared" si="8"/>
        <v>36809.339680000005</v>
      </c>
      <c r="K16" s="81">
        <f>$A$2*$C$4*$K$5*$B16*$A$15*K$6-$B$2</f>
        <v>20.981150000003254</v>
      </c>
      <c r="L16" s="72">
        <f t="shared" si="9"/>
        <v>16742.962300000007</v>
      </c>
      <c r="M16" s="72">
        <f t="shared" si="9"/>
        <v>33464.943450000006</v>
      </c>
      <c r="N16" s="82">
        <f t="shared" si="9"/>
        <v>50186.924600000013</v>
      </c>
    </row>
    <row r="17" spans="1:14" ht="15.75">
      <c r="A17" s="108"/>
      <c r="B17" s="68">
        <v>3</v>
      </c>
      <c r="C17" s="81">
        <f>$A$2*$C$4*$C$5*$B17*$A$15*C$6-$B$2</f>
        <v>-6667.811310000001</v>
      </c>
      <c r="D17" s="72">
        <f t="shared" si="7"/>
        <v>3365.3773799999981</v>
      </c>
      <c r="E17" s="72">
        <f t="shared" si="7"/>
        <v>13398.566069999997</v>
      </c>
      <c r="F17" s="82">
        <f t="shared" si="7"/>
        <v>23431.754759999996</v>
      </c>
      <c r="G17" s="71">
        <f>$A$2*$C$4*$G$5*$B17*$A$15*G$6-$B$2</f>
        <v>-647.89809599999717</v>
      </c>
      <c r="H17" s="72">
        <f t="shared" si="8"/>
        <v>15405.203808000006</v>
      </c>
      <c r="I17" s="72">
        <f t="shared" si="8"/>
        <v>31458.305712000008</v>
      </c>
      <c r="J17" s="77">
        <f t="shared" si="8"/>
        <v>47511.407616000011</v>
      </c>
      <c r="K17" s="81">
        <f>$A$2*$C$4*$K$5*$B17*$A$15*K$6-$B$2</f>
        <v>3365.3773799999981</v>
      </c>
      <c r="L17" s="72">
        <f t="shared" si="9"/>
        <v>23431.754759999996</v>
      </c>
      <c r="M17" s="72">
        <f t="shared" si="9"/>
        <v>43498.132139999994</v>
      </c>
      <c r="N17" s="82">
        <f t="shared" si="9"/>
        <v>63564.509519999992</v>
      </c>
    </row>
    <row r="18" spans="1:14" ht="16.5" thickBot="1">
      <c r="A18" s="109"/>
      <c r="B18" s="73">
        <v>3.5</v>
      </c>
      <c r="C18" s="83">
        <f>$A$2*$C$4*$C$5*$B18*$A$15*C$6-$B$2</f>
        <v>-4995.6131949999999</v>
      </c>
      <c r="D18" s="84">
        <f t="shared" si="7"/>
        <v>6709.7736100000002</v>
      </c>
      <c r="E18" s="84">
        <f t="shared" si="7"/>
        <v>18415.160414999998</v>
      </c>
      <c r="F18" s="85">
        <f t="shared" si="7"/>
        <v>30120.54722</v>
      </c>
      <c r="G18" s="71">
        <f>$A$2*$C$4*$G$5*$B18*$A$15*G$6-$B$2</f>
        <v>2027.6188880000045</v>
      </c>
      <c r="H18" s="72">
        <f t="shared" si="8"/>
        <v>20756.237776000009</v>
      </c>
      <c r="I18" s="72">
        <f t="shared" si="8"/>
        <v>39484.856664000014</v>
      </c>
      <c r="J18" s="77">
        <f t="shared" si="8"/>
        <v>58213.475552000018</v>
      </c>
      <c r="K18" s="83">
        <f>$A$2*$C$4*$K$5*$B18*$A$15*K$6-$B$2</f>
        <v>6709.7736100000002</v>
      </c>
      <c r="L18" s="84">
        <f t="shared" si="9"/>
        <v>30120.54722</v>
      </c>
      <c r="M18" s="84">
        <f t="shared" si="9"/>
        <v>53531.320829999997</v>
      </c>
      <c r="N18" s="85">
        <f t="shared" si="9"/>
        <v>76942.094440000001</v>
      </c>
    </row>
  </sheetData>
  <mergeCells count="8">
    <mergeCell ref="A11:A14"/>
    <mergeCell ref="A15:A18"/>
    <mergeCell ref="A4:A6"/>
    <mergeCell ref="C4:N4"/>
    <mergeCell ref="C5:F5"/>
    <mergeCell ref="G5:J5"/>
    <mergeCell ref="K5:N5"/>
    <mergeCell ref="A7:A10"/>
  </mergeCells>
  <conditionalFormatting sqref="C7:N18">
    <cfRule type="cellIs" dxfId="4" priority="1" stopIfTrue="1" operator="equal">
      <formula>0</formula>
    </cfRule>
    <cfRule type="cellIs" dxfId="3" priority="2" stopIfTrue="1" operator="between">
      <formula>0</formula>
      <formula>$C$2</formula>
    </cfRule>
    <cfRule type="cellIs" dxfId="2" priority="3" stopIfTrue="1" operator="between">
      <formula>$O$2</formula>
      <formula>0</formula>
    </cfRule>
  </conditionalFormatting>
  <conditionalFormatting sqref="C7:F18">
    <cfRule type="expression" dxfId="1" priority="5" stopIfTrue="1">
      <formula>$A$2&gt;0.1</formula>
    </cfRule>
  </conditionalFormatting>
  <conditionalFormatting sqref="G7:J18">
    <cfRule type="expression" dxfId="0" priority="4" stopIfTrue="1">
      <formula>$A$2&gt;0.3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ставки</vt:lpstr>
      <vt:lpstr>лот1</vt:lpstr>
      <vt:lpstr>Подбор</vt:lpstr>
      <vt:lpstr>лот1!Категории</vt:lpstr>
      <vt:lpstr>ставки!Категория_защитых_лесов</vt:lpstr>
      <vt:lpstr>Категория_защитых_лесов</vt:lpstr>
      <vt:lpstr>лот1!Область_печати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cp:lastPrinted>2020-11-24T06:24:33Z</cp:lastPrinted>
  <dcterms:created xsi:type="dcterms:W3CDTF">2012-12-19T13:57:14Z</dcterms:created>
  <dcterms:modified xsi:type="dcterms:W3CDTF">2020-11-24T06:25:08Z</dcterms:modified>
</cp:coreProperties>
</file>