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3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'3-ОИП'!$15:$16</definedName>
    <definedName name="Код">"R[1]C"</definedName>
    <definedName name="_xlnm.Print_Area" localSheetId="0">'3-ОИП'!$A$2:$F$128</definedName>
  </definedNames>
  <calcPr fullCalcOnLoad="1"/>
</workbook>
</file>

<file path=xl/sharedStrings.xml><?xml version="1.0" encoding="utf-8"?>
<sst xmlns="http://schemas.openxmlformats.org/spreadsheetml/2006/main" count="783" uniqueCount="304">
  <si>
    <t>x</t>
  </si>
  <si>
    <t>х</t>
  </si>
  <si>
    <t>в том числе:
 младший обслуживающий персонал</t>
  </si>
  <si>
    <t xml:space="preserve">Руководитель </t>
  </si>
  <si>
    <t>310</t>
  </si>
  <si>
    <t>311</t>
  </si>
  <si>
    <t>320</t>
  </si>
  <si>
    <t>321</t>
  </si>
  <si>
    <t>322</t>
  </si>
  <si>
    <t>330</t>
  </si>
  <si>
    <t>Протокол контроля</t>
  </si>
  <si>
    <t>графа 1</t>
  </si>
  <si>
    <t>графа 2</t>
  </si>
  <si>
    <t>Формула контроля</t>
  </si>
  <si>
    <t>стр.100&gt;=стр.101</t>
  </si>
  <si>
    <t>лок.код</t>
  </si>
  <si>
    <t>Код строки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</si>
  <si>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</si>
  <si>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</si>
  <si>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</si>
  <si>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</si>
  <si>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</si>
  <si>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</si>
  <si>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</si>
  <si>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Ед. изм.</t>
  </si>
  <si>
    <t>чел.</t>
  </si>
  <si>
    <t>100</t>
  </si>
  <si>
    <t>A</t>
  </si>
  <si>
    <t xml:space="preserve"> за счет иных источников</t>
  </si>
  <si>
    <t>201</t>
  </si>
  <si>
    <t>211</t>
  </si>
  <si>
    <t>221</t>
  </si>
  <si>
    <t>222</t>
  </si>
  <si>
    <t>223</t>
  </si>
  <si>
    <t>301</t>
  </si>
  <si>
    <t>За период с начала года</t>
  </si>
  <si>
    <t>B</t>
  </si>
  <si>
    <t>тыс. руб.</t>
  </si>
  <si>
    <t>110</t>
  </si>
  <si>
    <t>Сведения о численности и заработной плате работников</t>
  </si>
  <si>
    <t>120</t>
  </si>
  <si>
    <t>130</t>
  </si>
  <si>
    <t>101</t>
  </si>
  <si>
    <t>121</t>
  </si>
  <si>
    <t>200</t>
  </si>
  <si>
    <t>210</t>
  </si>
  <si>
    <t>220</t>
  </si>
  <si>
    <t>230</t>
  </si>
  <si>
    <t>300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</si>
  <si>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</si>
  <si>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</si>
  <si>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</si>
  <si>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</si>
  <si>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</si>
  <si>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</si>
  <si>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</si>
  <si>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</si>
  <si>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</si>
  <si>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</si>
  <si>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</si>
  <si>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</si>
  <si>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</si>
  <si>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</si>
  <si>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</si>
  <si>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</si>
  <si>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</si>
  <si>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</si>
  <si>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</si>
  <si>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</si>
  <si>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</si>
  <si>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</si>
  <si>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</si>
  <si>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</si>
  <si>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</si>
  <si>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</si>
  <si>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</si>
  <si>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/>
  </si>
  <si>
    <t>131</t>
  </si>
  <si>
    <t>231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</si>
  <si>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</si>
  <si>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r>
      <t>(Ф.И.О.</t>
    </r>
    <r>
      <rPr>
        <sz val="10"/>
        <rFont val="Arial"/>
        <family val="2"/>
      </rPr>
      <t>)</t>
    </r>
  </si>
  <si>
    <t>Ежеквартальная</t>
  </si>
  <si>
    <r>
      <t>Кому представляется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Федеральное агентство лесного хозяйства, 115184, г. Москва, ул. Пятницкая, д. 59/19</t>
    </r>
  </si>
  <si>
    <t>За отчетный период</t>
  </si>
  <si>
    <t>ед.</t>
  </si>
  <si>
    <t>323</t>
  </si>
  <si>
    <t>331</t>
  </si>
  <si>
    <t>410</t>
  </si>
  <si>
    <t>420</t>
  </si>
  <si>
    <t>430</t>
  </si>
  <si>
    <t>400</t>
  </si>
  <si>
    <t>500</t>
  </si>
  <si>
    <t>501</t>
  </si>
  <si>
    <t>502</t>
  </si>
  <si>
    <t>510</t>
  </si>
  <si>
    <t>511</t>
  </si>
  <si>
    <t>512</t>
  </si>
  <si>
    <t>520</t>
  </si>
  <si>
    <t>521</t>
  </si>
  <si>
    <t>522</t>
  </si>
  <si>
    <t>523</t>
  </si>
  <si>
    <t>530</t>
  </si>
  <si>
    <t>531</t>
  </si>
  <si>
    <t>540</t>
  </si>
  <si>
    <t>532</t>
  </si>
  <si>
    <t>533</t>
  </si>
  <si>
    <t>541</t>
  </si>
  <si>
    <t>542</t>
  </si>
  <si>
    <t>543</t>
  </si>
  <si>
    <t>Фонд оплаты труда* - всего</t>
  </si>
  <si>
    <t>224</t>
  </si>
  <si>
    <t>324</t>
  </si>
  <si>
    <t>524</t>
  </si>
  <si>
    <t>(наименование лесничества, лесопарка)</t>
  </si>
  <si>
    <t xml:space="preserve">в том числе:
 за счет субвенций из федерального бюджета </t>
  </si>
  <si>
    <t>в том числе:
   подразделения наземной зоны охраны лесов
   от пожаров</t>
  </si>
  <si>
    <t xml:space="preserve">   подразделения авиационной охраны</t>
  </si>
  <si>
    <t xml:space="preserve"> в том числе:
    за счет субвенций из федерального бюджета </t>
  </si>
  <si>
    <t xml:space="preserve">    за счет иных источников</t>
  </si>
  <si>
    <t>(номер контактного телефона
с указанием кода города)</t>
  </si>
  <si>
    <t>* без начислений на оплату труда</t>
  </si>
  <si>
    <t>Должностное лицо,
ответственное за составление формы</t>
  </si>
  <si>
    <t>гр.1=гр.2 для отчета за январь-март</t>
  </si>
  <si>
    <t>Форма 3-ОИП</t>
  </si>
  <si>
    <t>Утверждена приказом
Минприроды России 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</si>
  <si>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</si>
  <si>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</si>
  <si>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На конец отчетного периода</t>
  </si>
  <si>
    <t>Списочная численность, всего</t>
  </si>
  <si>
    <t>Среднесписочная численность работников
(без внешних совместителей), всего</t>
  </si>
  <si>
    <t>132</t>
  </si>
  <si>
    <t>Справочно:
   из стр.130 фонд оплаты труда внешних
   совместителей</t>
  </si>
  <si>
    <t>133</t>
  </si>
  <si>
    <t xml:space="preserve"> лесничие</t>
  </si>
  <si>
    <t>в том числе:
 руководители отделов 
 (территориальных органов)</t>
  </si>
  <si>
    <t xml:space="preserve"> участковые лесничие</t>
  </si>
  <si>
    <t>202</t>
  </si>
  <si>
    <t>203</t>
  </si>
  <si>
    <t xml:space="preserve"> младший обслуживающий персонал</t>
  </si>
  <si>
    <t>204</t>
  </si>
  <si>
    <r>
      <t xml:space="preserve">Раздел 1. Орган государственной власти субъекта Российской Федерации, уполномоченный в области лесных отношений, за исключением структурных подразделений (отделов), выполняющих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</si>
  <si>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r>
      <t xml:space="preserve">Раздел 2. Структурные подразделения (отделы) органа государственной власти субъекта Российской Федерации, уполномоченного в области лесных отношений и территориальные органы, выполняющие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</si>
  <si>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212</t>
  </si>
  <si>
    <t>213</t>
  </si>
  <si>
    <t>214</t>
  </si>
  <si>
    <t>232</t>
  </si>
  <si>
    <t>Справочно:
   из стр.230 фонд оплаты труда:
   руководителей отделов 
  (территориальных органов)</t>
  </si>
  <si>
    <t>233</t>
  </si>
  <si>
    <t xml:space="preserve">   лесничих</t>
  </si>
  <si>
    <t>234</t>
  </si>
  <si>
    <t>235</t>
  </si>
  <si>
    <t>236</t>
  </si>
  <si>
    <t>237</t>
  </si>
  <si>
    <t xml:space="preserve">   участковых лесничих</t>
  </si>
  <si>
    <t xml:space="preserve">   младшего обслуживающего персонала</t>
  </si>
  <si>
    <t xml:space="preserve">   из стр.230 фонд оплаты труда внешних
   совместителей</t>
  </si>
  <si>
    <r>
      <t xml:space="preserve">Раздел 3.  Лесничества и лесопарки </t>
    </r>
    <r>
      <rPr>
        <b/>
        <i/>
        <sz val="10"/>
        <rFont val="Arial"/>
        <family val="2"/>
      </rPr>
      <t>(государственные учреждения)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</si>
  <si>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302</t>
  </si>
  <si>
    <t>303</t>
  </si>
  <si>
    <t>304</t>
  </si>
  <si>
    <t>в том числе:
 руководители лесничеств/лесопарков</t>
  </si>
  <si>
    <t>312</t>
  </si>
  <si>
    <t>313</t>
  </si>
  <si>
    <t>314</t>
  </si>
  <si>
    <t>332</t>
  </si>
  <si>
    <t>333</t>
  </si>
  <si>
    <t xml:space="preserve"> за счет средств бюджета субъекта Российской
 Федерации</t>
  </si>
  <si>
    <t>Справочно:
   из стр.330 фонд оплаты труда:
   руководителей лесничеств/лесопарков</t>
  </si>
  <si>
    <t>334</t>
  </si>
  <si>
    <t>335</t>
  </si>
  <si>
    <t>336</t>
  </si>
  <si>
    <t>337</t>
  </si>
  <si>
    <t>338</t>
  </si>
  <si>
    <r>
      <t xml:space="preserve">Раздел 4. Подведомственные учреждения </t>
    </r>
    <r>
      <rPr>
        <b/>
        <i/>
        <sz val="10"/>
        <rFont val="Arial"/>
        <family val="2"/>
      </rPr>
      <t>(кроме лесничеств, лесопарков, бюджетных и автономных учреждений,осуществляющих мероприятия по охране, защите и воспроизводству лесов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</si>
  <si>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в том числе:
 за счет средств бюджета субъекта Российской
 Федерации</t>
  </si>
  <si>
    <t>431</t>
  </si>
  <si>
    <t>432</t>
  </si>
  <si>
    <t>Справочно:
   из стр.430 фонд оплаты труда внешних
   совместителей</t>
  </si>
  <si>
    <t>433</t>
  </si>
  <si>
    <r>
      <t xml:space="preserve">Раздел 5. Бюджетные и автономные учреждения, осуществляющие мероприятия по охране, защите и воспроизводству лесов
</t>
    </r>
    <r>
      <rPr>
        <sz val="10"/>
        <rFont val="Arial"/>
        <family val="2"/>
      </rPr>
      <t>Утверждено должностей в штатном расписании, всего</t>
    </r>
  </si>
  <si>
    <t xml:space="preserve">    из них:
    летчики-наблюдатели</t>
  </si>
  <si>
    <t xml:space="preserve">    парашютисты (десантники) - пожарные</t>
  </si>
  <si>
    <t>503</t>
  </si>
  <si>
    <t>504</t>
  </si>
  <si>
    <t>505</t>
  </si>
  <si>
    <t xml:space="preserve">    инструкторы</t>
  </si>
  <si>
    <t>513</t>
  </si>
  <si>
    <t>514</t>
  </si>
  <si>
    <t>515</t>
  </si>
  <si>
    <t>525</t>
  </si>
  <si>
    <t>в том числе:
   из стр.530 фонд оплаты труда подразделения
   наземной зоны охраны лесов от пожаров</t>
  </si>
  <si>
    <t>534</t>
  </si>
  <si>
    <t xml:space="preserve">    за счет средств бюджета субъекта Российской
    Федерации</t>
  </si>
  <si>
    <t>535</t>
  </si>
  <si>
    <t>536</t>
  </si>
  <si>
    <t>537</t>
  </si>
  <si>
    <t>в том числе:
   из стр.530 фонд оплаты труда подразделения
   авиационной охраны</t>
  </si>
  <si>
    <t>538</t>
  </si>
  <si>
    <t>539</t>
  </si>
  <si>
    <t xml:space="preserve">   из стр.538 фонд оплаты труда:
   летчиков-наблюдателей</t>
  </si>
  <si>
    <t xml:space="preserve">   парашютистов (десантников) - пожарных</t>
  </si>
  <si>
    <t xml:space="preserve">   инструкторов</t>
  </si>
  <si>
    <t>544</t>
  </si>
  <si>
    <t>545</t>
  </si>
  <si>
    <t>Справочно:
   из стр.530 фонд оплаты труда внешних
   совместителей</t>
  </si>
  <si>
    <r>
      <t xml:space="preserve">Раздел 6. Всего по пяти разделам
</t>
    </r>
    <r>
      <rPr>
        <sz val="10"/>
        <rFont val="Arial"/>
        <family val="2"/>
      </rPr>
      <t>Утверждено должностей в штатном расписании, всего (сумма стр. 100,200,300,400,500)</t>
    </r>
  </si>
  <si>
    <t>600</t>
  </si>
  <si>
    <t>Списочная численность, всего (сумма стр. 110,210,310,410,510)</t>
  </si>
  <si>
    <t>610</t>
  </si>
  <si>
    <t>Среднесписочная численность работников
(без внешних совместителей), всего (сумма стр. 120,220,320,420,520)</t>
  </si>
  <si>
    <t>611</t>
  </si>
  <si>
    <t>Фонд оплаты труда* - всего (сумм стр. 130,230,330,430,530)</t>
  </si>
  <si>
    <t>612</t>
  </si>
  <si>
    <t>613</t>
  </si>
  <si>
    <t>614</t>
  </si>
  <si>
    <t>615</t>
  </si>
  <si>
    <t xml:space="preserve"> в том числе:
    за счет субвенций из федерального бюджета
    (сумма стр. 131,231,331,531)</t>
  </si>
  <si>
    <t xml:space="preserve">    за счет средств бюджета субъекта Российской
    Федерации (сумма стр. 132,232,332,431,532)</t>
  </si>
  <si>
    <t xml:space="preserve">    за счет иных источников
    (сумма стр. 333,432,533)</t>
  </si>
  <si>
    <t>3-ОИП</t>
  </si>
  <si>
    <t>160300</t>
  </si>
  <si>
    <t>графа 3</t>
  </si>
  <si>
    <t>стр.120&gt;=стр.121</t>
  </si>
  <si>
    <t>стр.130&gt;=стр.133</t>
  </si>
  <si>
    <t>стр.200&gt;=
стр.201+202+203+204</t>
  </si>
  <si>
    <t>стр.210&gt;=
стр.211+212+213+214</t>
  </si>
  <si>
    <t>стр.220&gt;=
стр.221+222+223+224</t>
  </si>
  <si>
    <t>стр.230&gt;=
стр.233+234+235+236</t>
  </si>
  <si>
    <t>стр.230&gt;=стр.237</t>
  </si>
  <si>
    <t>стр.300&gt;=
стр.301+302+303+304</t>
  </si>
  <si>
    <t>стр.310&gt;=
стр.311+312+313+314</t>
  </si>
  <si>
    <t>стр.320&gt;=
стр.321+322+323+324</t>
  </si>
  <si>
    <t xml:space="preserve">   из стр.330 фонд оплаты труда внешних
   совместителей</t>
  </si>
  <si>
    <t>стр.430&gt;=стр.433</t>
  </si>
  <si>
    <t>стр.500&gt;=стр.501+502</t>
  </si>
  <si>
    <t>стр.502&gt;=стр.503+504+505</t>
  </si>
  <si>
    <t>стр.510&gt;=стр.511+512</t>
  </si>
  <si>
    <t>стр.512&gt;=стр.513+514+515</t>
  </si>
  <si>
    <t>стр.520&gt;=стр.521+522</t>
  </si>
  <si>
    <t>стр.522&gt;=стр.523+524+525</t>
  </si>
  <si>
    <t>стр.531&gt;=стр.535+539</t>
  </si>
  <si>
    <t>стр.532&gt;=стр.536+540</t>
  </si>
  <si>
    <t>стр.533&gt;=стр.537+541</t>
  </si>
  <si>
    <t>стр.538&gt;=стр.542+543+544</t>
  </si>
  <si>
    <t>стр.330&gt;=
стр.334+335+336+337</t>
  </si>
  <si>
    <t>стр.330&gt;=стр.338</t>
  </si>
  <si>
    <t>стр.530&gt;=стр.545</t>
  </si>
  <si>
    <t>v1.1</t>
  </si>
  <si>
    <t>стр.100 гр.3&gt;=стр.110 гр.3</t>
  </si>
  <si>
    <t>стр.100 гр.3&gt;=стр.120 гр.2</t>
  </si>
  <si>
    <t>стр.101 гр.3&gt;=стр.121 гр.2</t>
  </si>
  <si>
    <t>стр.200 гр.3&gt;=стр.210 гр.3</t>
  </si>
  <si>
    <t>стр.201 гр.3&gt;=стр.211 гр.3</t>
  </si>
  <si>
    <t>стр.202 гр.3&gt;=стр.212 гр.3</t>
  </si>
  <si>
    <t>стр.203 гр.3&gt;=стр.213 гр.3</t>
  </si>
  <si>
    <t>стр.204 гр.3&gt;=стр.214 гр.3</t>
  </si>
  <si>
    <t>стр.200 гр.3&gt;=стр.220 гр.2</t>
  </si>
  <si>
    <t>стр.201 гр.3&gt;=стр.221 гр.2</t>
  </si>
  <si>
    <t>стр.202 гр.3&gt;=стр.222 гр.2</t>
  </si>
  <si>
    <t>стр.203 гр.3&gt;=стр.223 гр.2</t>
  </si>
  <si>
    <t>стр.204 гр.3&gt;=стр.224 гр.2</t>
  </si>
  <si>
    <t>если стр. 221 гр.2 &lt;&gt; 0, то стр.233 гр.2 &lt;&gt; 0</t>
  </si>
  <si>
    <t>если стр. 222 гр.2 &lt;&gt; 0, то стр.234 гр.2 &lt;&gt; 0</t>
  </si>
  <si>
    <t>если стр. 223 гр.2 &lt;&gt; 0, то стр.235 гр.2 &lt;&gt; 0</t>
  </si>
  <si>
    <t>если стр. 224 гр.2 &lt;&gt; 0, то стр.236 гр.2 &lt;&gt; 0</t>
  </si>
  <si>
    <t>если стр. 321 гр.2 &lt;&gt; 0, то стр.334 гр.2 &lt;&gt; 0</t>
  </si>
  <si>
    <t>если стр. 322 гр.2 &lt;&gt; 0, то стр.335 гр.2 &lt;&gt; 0</t>
  </si>
  <si>
    <t>если стр. 323 гр.2 &lt;&gt; 0, то стр.336 гр.2 &lt;&gt; 0</t>
  </si>
  <si>
    <t>если стр. 324 гр.2 &lt;&gt; 0, то стр.337 гр.2 &lt;&gt; 0</t>
  </si>
  <si>
    <t>если стр. 521 гр.2 &lt;&gt; 0, то стр.534 гр.2 &lt;&gt; 0</t>
  </si>
  <si>
    <t>если стр. 522 гр.2 &lt;&gt; 0, то стр.538 гр.2 &lt;&gt; 0</t>
  </si>
  <si>
    <t>если стр. 523 гр.2 &lt;&gt; 0, то стр.542 гр.2 &lt;&gt; 0</t>
  </si>
  <si>
    <t>если стр. 524 гр.2 &lt;&gt; 0, то стр.543 гр.2 &lt;&gt; 0</t>
  </si>
  <si>
    <t>если стр. 525 гр.2 &lt;&gt; 0, то стр.544 гр.2 &lt;&gt; 0</t>
  </si>
  <si>
    <t>стр.300 гр.3&gt;=стр.310 гр.3</t>
  </si>
  <si>
    <t>стр.301 гр.3&gt;=стр.311 гр.3</t>
  </si>
  <si>
    <t>стр.302 гр.3&gt;=стр.312 гр.3</t>
  </si>
  <si>
    <t>стр.303 гр.3&gt;=стр.313 гр.3</t>
  </si>
  <si>
    <t>стр.304 гр.3&gt;=стр.314 гр.3</t>
  </si>
  <si>
    <t>стр.300 гр.3&gt;=стр.320 гр.2</t>
  </si>
  <si>
    <t>стр.301 гр.3&gt;=стр.321 гр.2</t>
  </si>
  <si>
    <t>стр.302 гр.3&gt;=стр.322 гр.2</t>
  </si>
  <si>
    <t>стр.303 гр.3&gt;=стр.323 гр.2</t>
  </si>
  <si>
    <t>стр.304 гр.3&gt;=стр.324 гр.2</t>
  </si>
  <si>
    <t>стр.500 гр.3&gt;=стр.510 гр.3</t>
  </si>
  <si>
    <t>стр.501 гр.3&gt;=стр.511 гр.3</t>
  </si>
  <si>
    <t>стр.502 гр.3&gt;=стр.512 гр.3</t>
  </si>
  <si>
    <t>стр.503 гр.3&gt;=стр.513 гр.3</t>
  </si>
  <si>
    <t>стр.504 гр.3&gt;=стр.514 гр.3</t>
  </si>
  <si>
    <t>стр.505 гр.3&gt;=стр.515 гр.3</t>
  </si>
  <si>
    <t>стр.500 гр.3&gt;=стр.520 гр.2</t>
  </si>
  <si>
    <t>стр.501 гр.3&gt;=стр.521 гр.2</t>
  </si>
  <si>
    <t>стр.502 гр.3&gt;=стр.522 гр.2</t>
  </si>
  <si>
    <t>стр.503 гр.3&gt;=стр.523 гр.2</t>
  </si>
  <si>
    <t>стр.504 гр.3&gt;=стр.524 гр.2</t>
  </si>
  <si>
    <t>стр.505 гр.3&gt;=стр.525 гр.2</t>
  </si>
  <si>
    <t>При наличии отклонений по контролям
необходимо прислать разъяснения</t>
  </si>
  <si>
    <t>декабрь</t>
  </si>
  <si>
    <t>Управление лесного хозяйства Липецкой области</t>
  </si>
  <si>
    <t>В.Н. Соколов</t>
  </si>
  <si>
    <t>вед. специалист-эксперт</t>
  </si>
  <si>
    <t>М.В. Беляев</t>
  </si>
  <si>
    <t>+7(4742) 430041</t>
  </si>
  <si>
    <t>25.01.2017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</si>
</sst>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i/>
      <sz val="10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CC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55">
      <alignment/>
      <protection/>
    </xf>
    <xf numFmtId="49" fontId="16" fillId="0" borderId="0" xfId="55" applyNumberFormat="1" applyFont="1" applyAlignment="1">
      <alignment horizontal="center" vertical="center" wrapText="1"/>
      <protection/>
    </xf>
    <xf numFmtId="49" fontId="16" fillId="0" borderId="0" xfId="55" applyNumberFormat="1" applyFont="1" applyAlignment="1">
      <alignment horizont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>
      <alignment/>
      <protection/>
    </xf>
    <xf numFmtId="49" fontId="12" fillId="0" borderId="0" xfId="55" applyNumberFormat="1" applyFont="1">
      <alignment/>
      <protection/>
    </xf>
    <xf numFmtId="0" fontId="17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18" fillId="0" borderId="0" xfId="55" applyNumberFormat="1" applyFont="1">
      <alignment/>
      <protection/>
    </xf>
    <xf numFmtId="49" fontId="4" fillId="0" borderId="0" xfId="55" applyNumberFormat="1">
      <alignment/>
      <protection/>
    </xf>
    <xf numFmtId="49" fontId="11" fillId="0" borderId="0" xfId="55" applyNumberFormat="1" applyFont="1" applyAlignment="1">
      <alignment horizontal="center"/>
      <protection/>
    </xf>
    <xf numFmtId="0" fontId="4" fillId="0" borderId="0" xfId="55" applyNumberFormat="1">
      <alignment/>
      <protection/>
    </xf>
    <xf numFmtId="0" fontId="11" fillId="0" borderId="0" xfId="55" applyFont="1" applyAlignment="1">
      <alignment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>
      <alignment/>
      <protection/>
    </xf>
    <xf numFmtId="49" fontId="16" fillId="0" borderId="0" xfId="55" applyNumberFormat="1" applyFont="1" applyAlignment="1">
      <alignment horizontal="center" vertical="center"/>
      <protection/>
    </xf>
    <xf numFmtId="0" fontId="4" fillId="33" borderId="0" xfId="54" applyFill="1" applyAlignment="1">
      <alignment horizontal="center" vertical="center" wrapText="1"/>
      <protection/>
    </xf>
    <xf numFmtId="0" fontId="4" fillId="0" borderId="0" xfId="54">
      <alignment/>
      <protection/>
    </xf>
    <xf numFmtId="49" fontId="4" fillId="0" borderId="0" xfId="54" applyNumberFormat="1">
      <alignment/>
      <protection/>
    </xf>
    <xf numFmtId="0" fontId="4" fillId="0" borderId="0" xfId="54" applyAlignment="1">
      <alignment wrapText="1"/>
      <protection/>
    </xf>
    <xf numFmtId="0" fontId="2" fillId="0" borderId="10" xfId="53" applyFont="1" applyFill="1" applyBorder="1" applyAlignment="1" applyProtection="1">
      <alignment vertical="center" wrapText="1"/>
      <protection locked="0"/>
    </xf>
    <xf numFmtId="49" fontId="13" fillId="0" borderId="0" xfId="53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49" fontId="14" fillId="0" borderId="10" xfId="52" applyNumberFormat="1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0" fontId="2" fillId="0" borderId="0" xfId="53" applyFill="1">
      <alignment/>
      <protection/>
    </xf>
    <xf numFmtId="0" fontId="2" fillId="0" borderId="0" xfId="53" applyFill="1" applyAlignment="1">
      <alignment horizontal="center" vertical="top"/>
      <protection/>
    </xf>
    <xf numFmtId="0" fontId="0" fillId="0" borderId="0" xfId="0" applyFill="1" applyAlignment="1">
      <alignment/>
    </xf>
    <xf numFmtId="0" fontId="6" fillId="0" borderId="0" xfId="53" applyFont="1" applyFill="1" applyBorder="1" applyAlignment="1">
      <alignment wrapText="1"/>
      <protection/>
    </xf>
    <xf numFmtId="0" fontId="10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 wrapText="1"/>
      <protection/>
    </xf>
    <xf numFmtId="49" fontId="6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11" xfId="53" applyFont="1" applyFill="1" applyBorder="1" applyAlignment="1">
      <alignment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3" fontId="4" fillId="0" borderId="10" xfId="54" applyNumberFormat="1" applyFont="1" applyFill="1" applyBorder="1" applyAlignment="1" applyProtection="1">
      <alignment horizontal="center" vertical="center"/>
      <protection/>
    </xf>
    <xf numFmtId="165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2" fillId="0" borderId="0" xfId="53" applyFill="1" applyBorder="1" applyProtection="1">
      <alignment/>
      <protection locked="0"/>
    </xf>
    <xf numFmtId="0" fontId="7" fillId="0" borderId="10" xfId="53" applyFont="1" applyFill="1" applyBorder="1" applyAlignment="1" applyProtection="1">
      <alignment vertical="center" wrapText="1"/>
      <protection locked="0"/>
    </xf>
    <xf numFmtId="0" fontId="2" fillId="0" borderId="0" xfId="54" applyFont="1" applyFill="1" applyBorder="1" applyAlignment="1">
      <alignment horizontal="left" wrapText="1" inden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164" fontId="8" fillId="0" borderId="0" xfId="53" applyNumberFormat="1" applyFont="1" applyFill="1" applyBorder="1" applyAlignment="1" applyProtection="1">
      <alignment horizontal="center" wrapText="1"/>
      <protection locked="0"/>
    </xf>
    <xf numFmtId="164" fontId="8" fillId="0" borderId="0" xfId="53" applyNumberFormat="1" applyFont="1" applyFill="1" applyBorder="1" applyAlignment="1" applyProtection="1">
      <alignment horizontal="right" wrapText="1"/>
      <protection locked="0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49" fontId="2" fillId="0" borderId="0" xfId="53" applyNumberFormat="1" applyFont="1" applyFill="1" applyAlignment="1">
      <alignment horizontal="left"/>
      <protection/>
    </xf>
    <xf numFmtId="49" fontId="8" fillId="0" borderId="12" xfId="53" applyNumberFormat="1" applyFont="1" applyFill="1" applyBorder="1" applyAlignment="1" applyProtection="1">
      <alignment horizontal="center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0" xfId="53" applyFont="1" applyFill="1">
      <alignment/>
      <protection/>
    </xf>
    <xf numFmtId="0" fontId="2" fillId="0" borderId="12" xfId="53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>
      <alignment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/>
      <protection/>
    </xf>
    <xf numFmtId="49" fontId="2" fillId="0" borderId="0" xfId="53" applyNumberFormat="1" applyFill="1" applyBorder="1" applyAlignment="1">
      <alignment horizontal="center" wrapText="1"/>
      <protection/>
    </xf>
    <xf numFmtId="164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/>
      <protection locked="0"/>
    </xf>
    <xf numFmtId="0" fontId="5" fillId="0" borderId="0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165" fontId="2" fillId="0" borderId="0" xfId="53" applyNumberFormat="1" applyFill="1" applyBorder="1" applyAlignment="1" applyProtection="1">
      <alignment horizontal="center" wrapText="1"/>
      <protection locked="0"/>
    </xf>
    <xf numFmtId="0" fontId="7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/>
    </xf>
    <xf numFmtId="0" fontId="10" fillId="0" borderId="0" xfId="53" applyFont="1" applyFill="1">
      <alignment/>
      <protection/>
    </xf>
    <xf numFmtId="0" fontId="22" fillId="0" borderId="11" xfId="52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>
      <alignment horizontal="left" wrapText="1"/>
      <protection/>
    </xf>
    <xf numFmtId="0" fontId="23" fillId="0" borderId="11" xfId="52" applyFont="1" applyBorder="1" applyAlignment="1" applyProtection="1">
      <alignment horizontal="center"/>
      <protection locked="0"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64" fontId="2" fillId="34" borderId="10" xfId="53" applyNumberFormat="1" applyFill="1" applyBorder="1" applyAlignment="1">
      <alignment horizontal="center" vertical="center"/>
      <protection/>
    </xf>
    <xf numFmtId="164" fontId="24" fillId="34" borderId="10" xfId="53" applyNumberFormat="1" applyFont="1" applyFill="1" applyBorder="1" applyAlignment="1">
      <alignment horizontal="center" vertical="center"/>
      <protection/>
    </xf>
    <xf numFmtId="165" fontId="4" fillId="0" borderId="10" xfId="54" applyNumberFormat="1" applyFont="1" applyFill="1" applyBorder="1" applyAlignment="1" applyProtection="1">
      <alignment horizontal="right"/>
      <protection locked="0"/>
    </xf>
    <xf numFmtId="164" fontId="4" fillId="34" borderId="10" xfId="54" applyNumberFormat="1" applyFont="1" applyFill="1" applyBorder="1" applyAlignment="1" applyProtection="1">
      <alignment horizontal="right"/>
      <protection/>
    </xf>
    <xf numFmtId="164" fontId="4" fillId="0" borderId="10" xfId="54" applyNumberFormat="1" applyFont="1" applyFill="1" applyBorder="1" applyAlignment="1" applyProtection="1">
      <alignment horizontal="right"/>
      <protection locked="0"/>
    </xf>
    <xf numFmtId="0" fontId="22" fillId="0" borderId="0" xfId="53" applyFont="1" applyBorder="1" applyAlignment="1">
      <alignment horizontal="right" wrapText="1"/>
      <protection/>
    </xf>
    <xf numFmtId="169" fontId="4" fillId="0" borderId="10" xfId="54" applyNumberFormat="1" applyFont="1" applyFill="1" applyBorder="1" applyAlignment="1" applyProtection="1">
      <alignment horizontal="right"/>
      <protection locked="0"/>
    </xf>
    <xf numFmtId="49" fontId="14" fillId="0" borderId="0" xfId="52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left" vertical="center" wrapText="1" indent="1"/>
      <protection locked="0"/>
    </xf>
    <xf numFmtId="169" fontId="4" fillId="35" borderId="10" xfId="54" applyNumberFormat="1" applyFont="1" applyFill="1" applyBorder="1" applyAlignment="1" applyProtection="1">
      <alignment horizontal="right"/>
      <protection/>
    </xf>
    <xf numFmtId="165" fontId="4" fillId="35" borderId="10" xfId="54" applyNumberFormat="1" applyFont="1" applyFill="1" applyBorder="1" applyAlignment="1" applyProtection="1">
      <alignment horizontal="right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164" fontId="2" fillId="0" borderId="10" xfId="53" applyNumberFormat="1" applyFont="1" applyFill="1" applyBorder="1" applyAlignment="1">
      <alignment horizontal="center" vertical="center"/>
      <protection/>
    </xf>
    <xf numFmtId="164" fontId="58" fillId="34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 indent="1"/>
      <protection/>
    </xf>
    <xf numFmtId="164" fontId="58" fillId="34" borderId="13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9" fillId="0" borderId="14" xfId="54" applyFont="1" applyFill="1" applyBorder="1" applyAlignment="1">
      <alignment horizontal="center" vertical="center" wrapText="1"/>
      <protection/>
    </xf>
    <xf numFmtId="0" fontId="59" fillId="0" borderId="15" xfId="54" applyFont="1" applyFill="1" applyBorder="1" applyAlignment="1">
      <alignment horizontal="center" vertical="center" wrapText="1"/>
      <protection/>
    </xf>
    <xf numFmtId="0" fontId="59" fillId="0" borderId="16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164" fontId="2" fillId="34" borderId="10" xfId="53" applyNumberForma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165" fontId="2" fillId="0" borderId="10" xfId="53" applyNumberFormat="1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15" fillId="0" borderId="11" xfId="52" applyNumberFormat="1" applyFont="1" applyFill="1" applyBorder="1" applyAlignment="1" applyProtection="1">
      <alignment horizontal="center" wrapText="1"/>
      <protection locked="0"/>
    </xf>
    <xf numFmtId="0" fontId="4" fillId="0" borderId="12" xfId="52" applyFont="1" applyBorder="1" applyAlignment="1" applyProtection="1">
      <alignment horizontal="center" vertical="top" wrapText="1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2" fillId="0" borderId="12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1" xfId="53" applyNumberFormat="1" applyFont="1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0" fontId="4" fillId="0" borderId="12" xfId="53" applyFont="1" applyBorder="1" applyAlignment="1" applyProtection="1">
      <alignment horizontal="center" vertical="top" wrapText="1"/>
      <protection/>
    </xf>
    <xf numFmtId="0" fontId="2" fillId="0" borderId="11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>
      <alignment horizontal="center" vertical="top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19" fillId="0" borderId="15" xfId="53" applyFont="1" applyFill="1" applyBorder="1" applyAlignment="1">
      <alignment horizontal="center" vertical="center" wrapText="1"/>
      <protection/>
    </xf>
    <xf numFmtId="0" fontId="4" fillId="33" borderId="0" xfId="54" applyFill="1" applyAlignment="1">
      <alignment horizontal="center" vertical="center" wrapText="1"/>
      <protection/>
    </xf>
    <xf numFmtId="0" fontId="16" fillId="0" borderId="0" xfId="55" applyFont="1" applyAlignment="1">
      <alignment horizontal="center" wrapText="1"/>
      <protection/>
    </xf>
    <xf numFmtId="0" fontId="2" fillId="0" borderId="11" xfId="53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 wrapText="1"/>
      <protection locked="0"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1" xfId="53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-Тоrgi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609600</xdr:colOff>
      <xdr:row>5</xdr:row>
      <xdr:rowOff>133350</xdr:rowOff>
    </xdr:from>
    <xdr:to>
      <xdr:col>6</xdr:col>
      <xdr:colOff>28575</xdr:colOff>
      <xdr:row>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28775"/>
          <a:ext cx="155257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43"/>
  <sheetViews>
    <sheetView showZeros="0" tabSelected="1" zoomScalePageLayoutView="0" workbookViewId="0" topLeftCell="A1">
      <selection activeCell="H128" sqref="H128"/>
    </sheetView>
  </sheetViews>
  <sheetFormatPr defaultColWidth="9.140625" defaultRowHeight="15"/>
  <cols>
    <col min="1" max="1" width="46.57421875" style="26" customWidth="1"/>
    <col min="2" max="2" width="10.28125" style="26" customWidth="1"/>
    <col min="3" max="3" width="11.00390625" style="26" customWidth="1"/>
    <col min="4" max="6" width="16.00390625" style="26" customWidth="1"/>
    <col min="7" max="7" width="10.57421875" style="26" customWidth="1"/>
    <col min="8" max="8" width="23.7109375" style="26" bestFit="1" customWidth="1"/>
    <col min="9" max="11" width="10.00390625" style="26" customWidth="1"/>
    <col min="12" max="12" width="9.140625" style="26" customWidth="1"/>
    <col min="13" max="13" width="10.8515625" style="26" bestFit="1" customWidth="1"/>
    <col min="14" max="14" width="32.8515625" style="26" bestFit="1" customWidth="1"/>
    <col min="15" max="16384" width="9.140625" style="26" customWidth="1"/>
  </cols>
  <sheetData>
    <row r="1" spans="1:6" ht="12.75">
      <c r="A1" s="22" t="s">
        <v>220</v>
      </c>
      <c r="B1" s="23" t="s">
        <v>15</v>
      </c>
      <c r="C1" s="24" t="s">
        <v>76</v>
      </c>
      <c r="D1" s="24" t="s">
        <v>76</v>
      </c>
      <c r="E1" s="98" t="s">
        <v>247</v>
      </c>
      <c r="F1" s="25"/>
    </row>
    <row r="2" spans="7:12" ht="9" customHeight="1">
      <c r="G2" s="27"/>
      <c r="H2" s="27"/>
      <c r="I2" s="27"/>
      <c r="J2" s="28"/>
      <c r="K2" s="28"/>
      <c r="L2" s="28"/>
    </row>
    <row r="3" spans="1:12" ht="40.5" customHeight="1">
      <c r="A3" s="138" t="s">
        <v>125</v>
      </c>
      <c r="B3" s="139"/>
      <c r="C3" s="139"/>
      <c r="D3" s="140"/>
      <c r="E3" s="147" t="s">
        <v>123</v>
      </c>
      <c r="F3" s="148"/>
      <c r="J3" s="28"/>
      <c r="K3" s="28"/>
      <c r="L3" s="28"/>
    </row>
    <row r="4" spans="1:12" ht="15">
      <c r="A4" s="142" t="s">
        <v>79</v>
      </c>
      <c r="B4" s="139"/>
      <c r="C4" s="139"/>
      <c r="D4" s="140"/>
      <c r="E4" s="149" t="s">
        <v>81</v>
      </c>
      <c r="F4" s="150"/>
      <c r="J4" s="28"/>
      <c r="K4" s="28"/>
      <c r="L4" s="28"/>
    </row>
    <row r="5" spans="1:12" ht="40.5" customHeight="1">
      <c r="A5" s="143" t="s">
        <v>82</v>
      </c>
      <c r="B5" s="139"/>
      <c r="C5" s="139"/>
      <c r="D5" s="140"/>
      <c r="E5" s="151" t="s">
        <v>124</v>
      </c>
      <c r="F5" s="152"/>
      <c r="J5" s="28"/>
      <c r="K5" s="28"/>
      <c r="L5" s="28"/>
    </row>
    <row r="6" spans="1:12" ht="15">
      <c r="A6" s="78"/>
      <c r="B6" s="79"/>
      <c r="C6" s="79"/>
      <c r="D6" s="79"/>
      <c r="E6" s="79"/>
      <c r="F6" s="80"/>
      <c r="J6" s="28"/>
      <c r="K6" s="28"/>
      <c r="L6" s="28"/>
    </row>
    <row r="7" spans="1:25" ht="15.75" customHeight="1">
      <c r="A7" s="129" t="s">
        <v>39</v>
      </c>
      <c r="B7" s="129"/>
      <c r="C7" s="129"/>
      <c r="D7" s="129"/>
      <c r="E7" s="129"/>
      <c r="F7" s="129"/>
      <c r="G7" s="29"/>
      <c r="H7" s="29"/>
      <c r="I7" s="29"/>
      <c r="J7" s="28"/>
      <c r="K7" s="28"/>
      <c r="L7" s="28"/>
      <c r="X7" s="28"/>
      <c r="Y7" s="28"/>
    </row>
    <row r="8" spans="1:25" ht="15.75">
      <c r="A8" s="96" t="str">
        <f>IF(B8="январь","за  ","за январь - ")</f>
        <v>за январь - </v>
      </c>
      <c r="B8" s="85" t="s">
        <v>297</v>
      </c>
      <c r="C8" s="83">
        <v>2016</v>
      </c>
      <c r="D8" s="84" t="s">
        <v>22</v>
      </c>
      <c r="E8" s="84"/>
      <c r="F8" s="82"/>
      <c r="H8" s="30"/>
      <c r="I8" s="30"/>
      <c r="J8" s="28"/>
      <c r="K8" s="28"/>
      <c r="L8" s="28"/>
      <c r="X8" s="28"/>
      <c r="Y8" s="28"/>
    </row>
    <row r="9" spans="1:25" ht="15.75">
      <c r="A9" s="141" t="s">
        <v>298</v>
      </c>
      <c r="B9" s="141"/>
      <c r="C9" s="141"/>
      <c r="D9" s="141"/>
      <c r="E9" s="141"/>
      <c r="F9" s="141"/>
      <c r="J9" s="28"/>
      <c r="K9" s="28"/>
      <c r="L9" s="28"/>
      <c r="X9" s="28"/>
      <c r="Y9" s="28"/>
    </row>
    <row r="10" spans="1:25" ht="15" customHeight="1">
      <c r="A10" s="144" t="s">
        <v>126</v>
      </c>
      <c r="B10" s="144"/>
      <c r="C10" s="144"/>
      <c r="D10" s="144"/>
      <c r="E10" s="144"/>
      <c r="F10" s="144"/>
      <c r="J10" s="28"/>
      <c r="K10" s="28"/>
      <c r="L10" s="28"/>
      <c r="X10" s="28"/>
      <c r="Y10" s="28"/>
    </row>
    <row r="11" spans="1:25" ht="15" customHeight="1">
      <c r="A11" s="133"/>
      <c r="B11" s="133"/>
      <c r="C11" s="133"/>
      <c r="D11" s="133"/>
      <c r="E11" s="133"/>
      <c r="F11" s="133"/>
      <c r="J11" s="28"/>
      <c r="K11" s="28"/>
      <c r="L11" s="28"/>
      <c r="X11" s="28"/>
      <c r="Y11" s="28"/>
    </row>
    <row r="12" spans="1:25" ht="15" customHeight="1">
      <c r="A12" s="134" t="s">
        <v>113</v>
      </c>
      <c r="B12" s="134"/>
      <c r="C12" s="134"/>
      <c r="D12" s="134"/>
      <c r="E12" s="134"/>
      <c r="F12" s="134"/>
      <c r="J12" s="28"/>
      <c r="K12" s="28"/>
      <c r="L12" s="28"/>
      <c r="X12" s="28"/>
      <c r="Y12" s="28"/>
    </row>
    <row r="13" spans="1:25" ht="15" customHeight="1">
      <c r="A13" s="81"/>
      <c r="B13"/>
      <c r="C13"/>
      <c r="D13"/>
      <c r="E13" s="81"/>
      <c r="F13" s="81"/>
      <c r="J13" s="28"/>
      <c r="K13" s="28"/>
      <c r="L13" s="28"/>
      <c r="X13" s="28"/>
      <c r="Y13" s="28"/>
    </row>
    <row r="14" spans="1:25" ht="11.25" customHeight="1">
      <c r="A14" s="31"/>
      <c r="B14" s="31"/>
      <c r="C14" s="32"/>
      <c r="D14" s="33"/>
      <c r="E14" s="33"/>
      <c r="F14" s="33"/>
      <c r="G14" s="34"/>
      <c r="H14" s="34"/>
      <c r="I14" s="34"/>
      <c r="J14" s="28"/>
      <c r="K14" s="28"/>
      <c r="L14" s="28"/>
      <c r="M14" s="35"/>
      <c r="N14" s="35"/>
      <c r="O14" s="35"/>
      <c r="P14" s="35"/>
      <c r="X14" s="28"/>
      <c r="Y14" s="28"/>
    </row>
    <row r="15" spans="1:16" s="35" customFormat="1" ht="38.25">
      <c r="A15" s="36" t="s">
        <v>23</v>
      </c>
      <c r="B15" s="36" t="s">
        <v>24</v>
      </c>
      <c r="C15" s="36" t="s">
        <v>16</v>
      </c>
      <c r="D15" s="36" t="s">
        <v>83</v>
      </c>
      <c r="E15" s="36" t="s">
        <v>35</v>
      </c>
      <c r="F15" s="36" t="s">
        <v>127</v>
      </c>
      <c r="G15" s="34"/>
      <c r="H15" s="119" t="s">
        <v>10</v>
      </c>
      <c r="I15" s="119"/>
      <c r="J15" s="119"/>
      <c r="K15" s="119"/>
      <c r="L15" s="28"/>
      <c r="M15" s="130" t="s">
        <v>10</v>
      </c>
      <c r="N15" s="131"/>
      <c r="O15" s="37"/>
      <c r="P15" s="37"/>
    </row>
    <row r="16" spans="1:18" s="37" customFormat="1" ht="15">
      <c r="A16" s="38" t="s">
        <v>27</v>
      </c>
      <c r="B16" s="38" t="s">
        <v>17</v>
      </c>
      <c r="C16" s="38" t="s">
        <v>36</v>
      </c>
      <c r="D16" s="38">
        <v>1</v>
      </c>
      <c r="E16" s="38">
        <v>2</v>
      </c>
      <c r="F16" s="38">
        <v>3</v>
      </c>
      <c r="G16" s="34"/>
      <c r="H16" s="39" t="s">
        <v>13</v>
      </c>
      <c r="I16" s="39" t="s">
        <v>11</v>
      </c>
      <c r="J16" s="89" t="s">
        <v>12</v>
      </c>
      <c r="K16" s="89" t="s">
        <v>221</v>
      </c>
      <c r="L16" s="28"/>
      <c r="M16" s="89" t="s">
        <v>74</v>
      </c>
      <c r="N16" s="89" t="s">
        <v>122</v>
      </c>
      <c r="Q16" s="35"/>
      <c r="R16" s="35"/>
    </row>
    <row r="17" spans="1:25" s="37" customFormat="1" ht="107.25" customHeight="1">
      <c r="A17" s="99" t="s">
        <v>140</v>
      </c>
      <c r="B17" s="38" t="s">
        <v>84</v>
      </c>
      <c r="C17" s="42" t="s">
        <v>26</v>
      </c>
      <c r="D17" s="43" t="s">
        <v>1</v>
      </c>
      <c r="E17" s="43" t="s">
        <v>1</v>
      </c>
      <c r="F17" s="97">
        <v>37</v>
      </c>
      <c r="G17" s="34"/>
      <c r="H17" s="108" t="s">
        <v>14</v>
      </c>
      <c r="I17" s="44" t="s">
        <v>0</v>
      </c>
      <c r="J17" s="44" t="s">
        <v>0</v>
      </c>
      <c r="K17" s="91">
        <f>IF(F17&gt;=F18,0,F17-F18)</f>
        <v>0</v>
      </c>
      <c r="L17" s="28"/>
      <c r="M17" s="90" t="str">
        <f>C17</f>
        <v>100</v>
      </c>
      <c r="N17" s="110" t="s">
        <v>0</v>
      </c>
      <c r="P17"/>
      <c r="Q17" s="35"/>
      <c r="R17" s="35"/>
      <c r="X17" s="28"/>
      <c r="Y17" s="28"/>
    </row>
    <row r="18" spans="1:18" s="37" customFormat="1" ht="26.25">
      <c r="A18" s="100" t="s">
        <v>2</v>
      </c>
      <c r="B18" s="38" t="s">
        <v>84</v>
      </c>
      <c r="C18" s="42" t="s">
        <v>42</v>
      </c>
      <c r="D18" s="43" t="s">
        <v>1</v>
      </c>
      <c r="E18" s="43" t="s">
        <v>1</v>
      </c>
      <c r="F18" s="97">
        <v>2</v>
      </c>
      <c r="G18" s="34"/>
      <c r="H18" s="109" t="s">
        <v>222</v>
      </c>
      <c r="I18" s="91">
        <f>IF(D20&gt;=D21,0,D20-D21)</f>
        <v>0</v>
      </c>
      <c r="J18" s="91">
        <f>IF(E20&gt;=E21,0,E20-E21)</f>
        <v>0</v>
      </c>
      <c r="K18" s="44" t="s">
        <v>0</v>
      </c>
      <c r="L18" s="28"/>
      <c r="M18" s="90" t="str">
        <f aca="true" t="shared" si="0" ref="M18:M81">C18</f>
        <v>101</v>
      </c>
      <c r="N18" s="110" t="s">
        <v>0</v>
      </c>
      <c r="P18"/>
      <c r="Q18" s="35"/>
      <c r="R18" s="35"/>
    </row>
    <row r="19" spans="1:18" s="37" customFormat="1" ht="15">
      <c r="A19" s="101" t="s">
        <v>128</v>
      </c>
      <c r="B19" s="38" t="s">
        <v>25</v>
      </c>
      <c r="C19" s="42" t="s">
        <v>38</v>
      </c>
      <c r="D19" s="43" t="s">
        <v>1</v>
      </c>
      <c r="E19" s="43" t="s">
        <v>1</v>
      </c>
      <c r="F19" s="93">
        <v>39</v>
      </c>
      <c r="G19" s="34"/>
      <c r="H19" s="106" t="s">
        <v>223</v>
      </c>
      <c r="I19" s="91">
        <f>IF(D22&gt;=D25,0,D22-D25)</f>
        <v>0</v>
      </c>
      <c r="J19" s="91">
        <f>IF(E22&gt;=E25,0,E22-E25)</f>
        <v>0</v>
      </c>
      <c r="K19" s="44" t="s">
        <v>0</v>
      </c>
      <c r="L19" s="28"/>
      <c r="M19" s="90" t="str">
        <f t="shared" si="0"/>
        <v>110</v>
      </c>
      <c r="N19" s="110" t="s">
        <v>0</v>
      </c>
      <c r="P19"/>
      <c r="Q19" s="35"/>
      <c r="R19" s="35"/>
    </row>
    <row r="20" spans="1:18" s="37" customFormat="1" ht="26.25">
      <c r="A20" s="101" t="s">
        <v>129</v>
      </c>
      <c r="B20" s="38" t="s">
        <v>25</v>
      </c>
      <c r="C20" s="42" t="s">
        <v>40</v>
      </c>
      <c r="D20" s="93">
        <v>35</v>
      </c>
      <c r="E20" s="93">
        <v>35</v>
      </c>
      <c r="F20" s="43" t="s">
        <v>1</v>
      </c>
      <c r="G20" s="34"/>
      <c r="L20" s="28"/>
      <c r="M20" s="90" t="str">
        <f t="shared" si="0"/>
        <v>120</v>
      </c>
      <c r="N20" s="92">
        <f>IF(AND($B$8="март",D20&lt;&gt;E20),D20-E20,0)</f>
        <v>0</v>
      </c>
      <c r="P20"/>
      <c r="Q20" s="35"/>
      <c r="R20" s="35"/>
    </row>
    <row r="21" spans="1:18" s="37" customFormat="1" ht="34.5" customHeight="1">
      <c r="A21" s="112" t="s">
        <v>2</v>
      </c>
      <c r="B21" s="38" t="s">
        <v>25</v>
      </c>
      <c r="C21" s="42" t="s">
        <v>43</v>
      </c>
      <c r="D21" s="93">
        <v>2</v>
      </c>
      <c r="E21" s="93">
        <v>2</v>
      </c>
      <c r="F21" s="43" t="s">
        <v>1</v>
      </c>
      <c r="G21" s="34"/>
      <c r="H21" s="115" t="s">
        <v>296</v>
      </c>
      <c r="I21" s="116"/>
      <c r="J21" s="116"/>
      <c r="K21" s="117"/>
      <c r="M21" s="90" t="str">
        <f t="shared" si="0"/>
        <v>121</v>
      </c>
      <c r="N21" s="92">
        <f aca="true" t="shared" si="1" ref="N21:N79">IF(AND($B$8="март",D21&lt;&gt;E21),D21-E21,0)</f>
        <v>0</v>
      </c>
      <c r="P21"/>
      <c r="Q21" s="35"/>
      <c r="R21" s="35"/>
    </row>
    <row r="22" spans="1:18" s="37" customFormat="1" ht="15">
      <c r="A22" s="101" t="s">
        <v>109</v>
      </c>
      <c r="B22" s="102" t="s">
        <v>37</v>
      </c>
      <c r="C22" s="42" t="s">
        <v>41</v>
      </c>
      <c r="D22" s="94">
        <f>SUM(D23:D24)</f>
        <v>4737.1</v>
      </c>
      <c r="E22" s="94">
        <f>SUM(E23:E24)</f>
        <v>18433.4</v>
      </c>
      <c r="F22" s="43" t="s">
        <v>1</v>
      </c>
      <c r="G22" s="34"/>
      <c r="H22" s="118" t="s">
        <v>248</v>
      </c>
      <c r="I22" s="118"/>
      <c r="J22" s="118"/>
      <c r="K22" s="91">
        <f>IF(F17&gt;=F19,0,F17-F19)</f>
        <v>-2</v>
      </c>
      <c r="M22" s="90" t="str">
        <f t="shared" si="0"/>
        <v>130</v>
      </c>
      <c r="N22" s="92">
        <f t="shared" si="1"/>
        <v>0</v>
      </c>
      <c r="P22"/>
      <c r="Q22" s="35"/>
      <c r="R22" s="35"/>
    </row>
    <row r="23" spans="1:18" s="37" customFormat="1" ht="26.25">
      <c r="A23" s="100" t="s">
        <v>114</v>
      </c>
      <c r="B23" s="102" t="s">
        <v>37</v>
      </c>
      <c r="C23" s="42" t="s">
        <v>77</v>
      </c>
      <c r="D23" s="95"/>
      <c r="E23" s="95"/>
      <c r="F23" s="43" t="s">
        <v>1</v>
      </c>
      <c r="G23" s="34"/>
      <c r="H23" s="118" t="s">
        <v>249</v>
      </c>
      <c r="I23" s="118"/>
      <c r="J23" s="118"/>
      <c r="K23" s="91">
        <f>IF(F17&gt;=E20,0,F17-E20)</f>
        <v>0</v>
      </c>
      <c r="M23" s="90" t="str">
        <f t="shared" si="0"/>
        <v>131</v>
      </c>
      <c r="N23" s="92">
        <f t="shared" si="1"/>
        <v>0</v>
      </c>
      <c r="P23"/>
      <c r="Q23" s="35"/>
      <c r="R23" s="35"/>
    </row>
    <row r="24" spans="1:18" s="37" customFormat="1" ht="26.25">
      <c r="A24" s="100" t="s">
        <v>166</v>
      </c>
      <c r="B24" s="102" t="s">
        <v>37</v>
      </c>
      <c r="C24" s="42" t="s">
        <v>130</v>
      </c>
      <c r="D24" s="95">
        <v>4737.1</v>
      </c>
      <c r="E24" s="95">
        <v>18433.4</v>
      </c>
      <c r="F24" s="43" t="s">
        <v>1</v>
      </c>
      <c r="G24" s="34"/>
      <c r="H24" s="118" t="s">
        <v>250</v>
      </c>
      <c r="I24" s="118"/>
      <c r="J24" s="118"/>
      <c r="K24" s="91">
        <f>IF(F18&gt;=E21,0,F18-E21)</f>
        <v>0</v>
      </c>
      <c r="M24" s="90" t="str">
        <f t="shared" si="0"/>
        <v>132</v>
      </c>
      <c r="N24" s="92">
        <f t="shared" si="1"/>
        <v>0</v>
      </c>
      <c r="P24"/>
      <c r="Q24" s="35"/>
      <c r="R24" s="35"/>
    </row>
    <row r="25" spans="1:18" s="37" customFormat="1" ht="39">
      <c r="A25" s="101" t="s">
        <v>131</v>
      </c>
      <c r="B25" s="102" t="s">
        <v>37</v>
      </c>
      <c r="C25" s="42" t="s">
        <v>132</v>
      </c>
      <c r="D25" s="95">
        <v>0</v>
      </c>
      <c r="E25" s="95">
        <v>4.1</v>
      </c>
      <c r="F25" s="43" t="s">
        <v>1</v>
      </c>
      <c r="G25" s="34"/>
      <c r="H25"/>
      <c r="I25"/>
      <c r="J25"/>
      <c r="K25"/>
      <c r="M25" s="90" t="str">
        <f t="shared" si="0"/>
        <v>133</v>
      </c>
      <c r="N25" s="92">
        <f t="shared" si="1"/>
        <v>0</v>
      </c>
      <c r="P25"/>
      <c r="Q25" s="35"/>
      <c r="R25" s="35"/>
    </row>
    <row r="26" spans="1:18" s="37" customFormat="1" ht="115.5">
      <c r="A26" s="99" t="s">
        <v>141</v>
      </c>
      <c r="B26" s="38" t="s">
        <v>84</v>
      </c>
      <c r="C26" s="42" t="s">
        <v>44</v>
      </c>
      <c r="D26" s="43" t="s">
        <v>1</v>
      </c>
      <c r="E26" s="43" t="s">
        <v>1</v>
      </c>
      <c r="F26" s="97"/>
      <c r="G26" s="34"/>
      <c r="H26" s="119" t="s">
        <v>10</v>
      </c>
      <c r="I26" s="119"/>
      <c r="J26" s="119"/>
      <c r="K26" s="119"/>
      <c r="M26" s="90" t="str">
        <f t="shared" si="0"/>
        <v>200</v>
      </c>
      <c r="N26" s="110" t="s">
        <v>0</v>
      </c>
      <c r="P26"/>
      <c r="Q26" s="35"/>
      <c r="R26" s="35"/>
    </row>
    <row r="27" spans="1:18" s="37" customFormat="1" ht="39">
      <c r="A27" s="100" t="s">
        <v>134</v>
      </c>
      <c r="B27" s="38" t="s">
        <v>84</v>
      </c>
      <c r="C27" s="42" t="s">
        <v>29</v>
      </c>
      <c r="D27" s="43" t="s">
        <v>1</v>
      </c>
      <c r="E27" s="43" t="s">
        <v>1</v>
      </c>
      <c r="F27" s="97"/>
      <c r="G27" s="34"/>
      <c r="H27" s="39" t="s">
        <v>13</v>
      </c>
      <c r="I27" s="39" t="s">
        <v>11</v>
      </c>
      <c r="J27" s="89" t="s">
        <v>12</v>
      </c>
      <c r="K27" s="89" t="s">
        <v>221</v>
      </c>
      <c r="M27" s="90" t="str">
        <f t="shared" si="0"/>
        <v>201</v>
      </c>
      <c r="N27" s="110" t="s">
        <v>0</v>
      </c>
      <c r="P27"/>
      <c r="Q27" s="35"/>
      <c r="R27" s="35"/>
    </row>
    <row r="28" spans="1:18" s="37" customFormat="1" ht="15">
      <c r="A28" s="100" t="s">
        <v>133</v>
      </c>
      <c r="B28" s="38" t="s">
        <v>84</v>
      </c>
      <c r="C28" s="42" t="s">
        <v>136</v>
      </c>
      <c r="D28" s="43" t="s">
        <v>1</v>
      </c>
      <c r="E28" s="43" t="s">
        <v>1</v>
      </c>
      <c r="F28" s="97"/>
      <c r="G28" s="34"/>
      <c r="H28" s="120" t="s">
        <v>224</v>
      </c>
      <c r="I28" s="125" t="s">
        <v>0</v>
      </c>
      <c r="J28" s="125" t="s">
        <v>0</v>
      </c>
      <c r="K28" s="121">
        <f>IF(F26&gt;=(F27+F28+F29+F30),0,F26-(F27+F28+F29+F30))</f>
        <v>0</v>
      </c>
      <c r="M28" s="90" t="str">
        <f t="shared" si="0"/>
        <v>202</v>
      </c>
      <c r="N28" s="110" t="s">
        <v>0</v>
      </c>
      <c r="P28"/>
      <c r="Q28" s="35"/>
      <c r="R28" s="35"/>
    </row>
    <row r="29" spans="1:18" s="37" customFormat="1" ht="15">
      <c r="A29" s="100" t="s">
        <v>135</v>
      </c>
      <c r="B29" s="38" t="s">
        <v>84</v>
      </c>
      <c r="C29" s="42" t="s">
        <v>137</v>
      </c>
      <c r="D29" s="43" t="s">
        <v>1</v>
      </c>
      <c r="E29" s="43" t="s">
        <v>1</v>
      </c>
      <c r="F29" s="97"/>
      <c r="G29" s="34"/>
      <c r="H29" s="120"/>
      <c r="I29" s="125"/>
      <c r="J29" s="125"/>
      <c r="K29" s="121"/>
      <c r="M29" s="90" t="str">
        <f t="shared" si="0"/>
        <v>203</v>
      </c>
      <c r="N29" s="110" t="s">
        <v>0</v>
      </c>
      <c r="P29"/>
      <c r="Q29" s="35"/>
      <c r="R29" s="35"/>
    </row>
    <row r="30" spans="1:18" s="37" customFormat="1" ht="15">
      <c r="A30" s="100" t="s">
        <v>138</v>
      </c>
      <c r="B30" s="38" t="s">
        <v>84</v>
      </c>
      <c r="C30" s="42" t="s">
        <v>139</v>
      </c>
      <c r="D30" s="43" t="s">
        <v>1</v>
      </c>
      <c r="E30" s="43" t="s">
        <v>1</v>
      </c>
      <c r="F30" s="97"/>
      <c r="G30" s="34"/>
      <c r="H30" s="120" t="s">
        <v>225</v>
      </c>
      <c r="I30" s="125" t="s">
        <v>0</v>
      </c>
      <c r="J30" s="125" t="s">
        <v>0</v>
      </c>
      <c r="K30" s="121">
        <f>IF(F31&gt;=(F32+F33+F34+F35),0,F31-(F32+F33+F34+F35))</f>
        <v>0</v>
      </c>
      <c r="M30" s="90" t="str">
        <f t="shared" si="0"/>
        <v>204</v>
      </c>
      <c r="N30" s="110" t="s">
        <v>0</v>
      </c>
      <c r="P30"/>
      <c r="Q30" s="35"/>
      <c r="R30" s="35"/>
    </row>
    <row r="31" spans="1:18" s="37" customFormat="1" ht="15">
      <c r="A31" s="101" t="s">
        <v>128</v>
      </c>
      <c r="B31" s="38" t="s">
        <v>25</v>
      </c>
      <c r="C31" s="42" t="s">
        <v>45</v>
      </c>
      <c r="D31" s="43" t="s">
        <v>1</v>
      </c>
      <c r="E31" s="43" t="s">
        <v>1</v>
      </c>
      <c r="F31" s="93"/>
      <c r="G31" s="34"/>
      <c r="H31" s="120"/>
      <c r="I31" s="125"/>
      <c r="J31" s="125"/>
      <c r="K31" s="121"/>
      <c r="M31" s="90" t="str">
        <f t="shared" si="0"/>
        <v>210</v>
      </c>
      <c r="N31" s="110" t="s">
        <v>0</v>
      </c>
      <c r="P31"/>
      <c r="Q31" s="35"/>
      <c r="R31" s="35"/>
    </row>
    <row r="32" spans="1:18" s="37" customFormat="1" ht="39">
      <c r="A32" s="100" t="s">
        <v>134</v>
      </c>
      <c r="B32" s="38" t="s">
        <v>25</v>
      </c>
      <c r="C32" s="42" t="s">
        <v>30</v>
      </c>
      <c r="D32" s="43" t="s">
        <v>1</v>
      </c>
      <c r="E32" s="43" t="s">
        <v>1</v>
      </c>
      <c r="F32" s="93"/>
      <c r="G32" s="34"/>
      <c r="H32" s="107" t="s">
        <v>226</v>
      </c>
      <c r="I32" s="91">
        <f>IF(D36&gt;=(D37+D38+D39+D40),0,D36-(D37+D38+D39+D40))</f>
        <v>0</v>
      </c>
      <c r="J32" s="91">
        <f>IF(E36&gt;=(E37+E38+E39+E40),0,E36-(E37+E38+E39+E40))</f>
        <v>0</v>
      </c>
      <c r="K32" s="44" t="s">
        <v>0</v>
      </c>
      <c r="M32" s="90" t="str">
        <f t="shared" si="0"/>
        <v>211</v>
      </c>
      <c r="N32" s="110" t="s">
        <v>0</v>
      </c>
      <c r="P32"/>
      <c r="Q32" s="35"/>
      <c r="R32" s="35"/>
    </row>
    <row r="33" spans="1:18" s="37" customFormat="1" ht="15">
      <c r="A33" s="100" t="s">
        <v>133</v>
      </c>
      <c r="B33" s="38" t="s">
        <v>25</v>
      </c>
      <c r="C33" s="42" t="s">
        <v>142</v>
      </c>
      <c r="D33" s="43" t="s">
        <v>1</v>
      </c>
      <c r="E33" s="43" t="s">
        <v>1</v>
      </c>
      <c r="F33" s="93"/>
      <c r="G33" s="34"/>
      <c r="H33" s="120" t="s">
        <v>227</v>
      </c>
      <c r="I33" s="121">
        <f>IF(D41&gt;=(D44+D45+D46+D47),0,D41-(D44+D45+D46+D47))</f>
        <v>0</v>
      </c>
      <c r="J33" s="121">
        <f>IF(E41&gt;=(E44+E45+E46+E47),0,E41-(E44+E45+E46+E47))</f>
        <v>0</v>
      </c>
      <c r="K33" s="125" t="s">
        <v>0</v>
      </c>
      <c r="M33" s="90" t="str">
        <f t="shared" si="0"/>
        <v>212</v>
      </c>
      <c r="N33" s="110" t="s">
        <v>0</v>
      </c>
      <c r="P33"/>
      <c r="Q33" s="35"/>
      <c r="R33" s="35"/>
    </row>
    <row r="34" spans="1:18" s="37" customFormat="1" ht="15">
      <c r="A34" s="100" t="s">
        <v>135</v>
      </c>
      <c r="B34" s="38" t="s">
        <v>25</v>
      </c>
      <c r="C34" s="42" t="s">
        <v>143</v>
      </c>
      <c r="D34" s="43" t="s">
        <v>1</v>
      </c>
      <c r="E34" s="43" t="s">
        <v>1</v>
      </c>
      <c r="F34" s="93"/>
      <c r="G34" s="34"/>
      <c r="H34" s="120"/>
      <c r="I34" s="121"/>
      <c r="J34" s="121"/>
      <c r="K34" s="125"/>
      <c r="M34" s="90" t="str">
        <f t="shared" si="0"/>
        <v>213</v>
      </c>
      <c r="N34" s="110" t="s">
        <v>0</v>
      </c>
      <c r="P34"/>
      <c r="Q34" s="35"/>
      <c r="R34" s="35"/>
    </row>
    <row r="35" spans="1:18" s="37" customFormat="1" ht="15">
      <c r="A35" s="100" t="s">
        <v>138</v>
      </c>
      <c r="B35" s="38" t="s">
        <v>25</v>
      </c>
      <c r="C35" s="42" t="s">
        <v>144</v>
      </c>
      <c r="D35" s="43" t="s">
        <v>1</v>
      </c>
      <c r="E35" s="43" t="s">
        <v>1</v>
      </c>
      <c r="F35" s="93"/>
      <c r="G35" s="34"/>
      <c r="H35" s="107" t="s">
        <v>228</v>
      </c>
      <c r="I35" s="91">
        <f>IF(D41&gt;=D48,0,D41-D48)</f>
        <v>0</v>
      </c>
      <c r="J35" s="91">
        <f>IF(E41&gt;=E48,0,E41-E48)</f>
        <v>0</v>
      </c>
      <c r="K35" s="44" t="s">
        <v>0</v>
      </c>
      <c r="M35" s="90" t="str">
        <f t="shared" si="0"/>
        <v>214</v>
      </c>
      <c r="N35" s="110" t="s">
        <v>0</v>
      </c>
      <c r="P35"/>
      <c r="Q35" s="35"/>
      <c r="R35" s="35"/>
    </row>
    <row r="36" spans="1:18" s="37" customFormat="1" ht="26.25">
      <c r="A36" s="101" t="s">
        <v>129</v>
      </c>
      <c r="B36" s="38" t="s">
        <v>25</v>
      </c>
      <c r="C36" s="42" t="s">
        <v>46</v>
      </c>
      <c r="D36" s="93"/>
      <c r="E36" s="93"/>
      <c r="F36" s="43" t="s">
        <v>1</v>
      </c>
      <c r="G36" s="34"/>
      <c r="H36"/>
      <c r="I36"/>
      <c r="J36"/>
      <c r="K36"/>
      <c r="M36" s="90" t="str">
        <f t="shared" si="0"/>
        <v>220</v>
      </c>
      <c r="N36" s="92">
        <f t="shared" si="1"/>
        <v>0</v>
      </c>
      <c r="P36"/>
      <c r="Q36" s="35"/>
      <c r="R36" s="35"/>
    </row>
    <row r="37" spans="1:18" s="37" customFormat="1" ht="39" customHeight="1">
      <c r="A37" s="100" t="s">
        <v>134</v>
      </c>
      <c r="B37" s="38" t="s">
        <v>25</v>
      </c>
      <c r="C37" s="42" t="s">
        <v>31</v>
      </c>
      <c r="D37" s="93"/>
      <c r="E37" s="93"/>
      <c r="F37" s="43" t="s">
        <v>1</v>
      </c>
      <c r="G37" s="34"/>
      <c r="H37" s="115" t="s">
        <v>296</v>
      </c>
      <c r="I37" s="116"/>
      <c r="J37" s="116"/>
      <c r="K37" s="117"/>
      <c r="M37" s="90" t="str">
        <f t="shared" si="0"/>
        <v>221</v>
      </c>
      <c r="N37" s="92">
        <f t="shared" si="1"/>
        <v>0</v>
      </c>
      <c r="P37"/>
      <c r="Q37" s="35"/>
      <c r="R37" s="35"/>
    </row>
    <row r="38" spans="1:18" s="37" customFormat="1" ht="15">
      <c r="A38" s="100" t="s">
        <v>133</v>
      </c>
      <c r="B38" s="38" t="s">
        <v>25</v>
      </c>
      <c r="C38" s="42" t="s">
        <v>32</v>
      </c>
      <c r="D38" s="93"/>
      <c r="E38" s="93"/>
      <c r="F38" s="43" t="s">
        <v>1</v>
      </c>
      <c r="G38" s="34"/>
      <c r="H38" s="118" t="s">
        <v>251</v>
      </c>
      <c r="I38" s="118"/>
      <c r="J38" s="118"/>
      <c r="K38" s="91">
        <f>IF(F26&gt;=F31,0,F26-F31)</f>
        <v>0</v>
      </c>
      <c r="M38" s="90" t="str">
        <f t="shared" si="0"/>
        <v>222</v>
      </c>
      <c r="N38" s="92">
        <f t="shared" si="1"/>
        <v>0</v>
      </c>
      <c r="P38"/>
      <c r="Q38" s="35"/>
      <c r="R38" s="35"/>
    </row>
    <row r="39" spans="1:18" s="37" customFormat="1" ht="15">
      <c r="A39" s="100" t="s">
        <v>135</v>
      </c>
      <c r="B39" s="38" t="s">
        <v>25</v>
      </c>
      <c r="C39" s="42" t="s">
        <v>33</v>
      </c>
      <c r="D39" s="93"/>
      <c r="E39" s="93"/>
      <c r="F39" s="43" t="s">
        <v>1</v>
      </c>
      <c r="G39" s="34"/>
      <c r="H39" s="118" t="s">
        <v>252</v>
      </c>
      <c r="I39" s="118"/>
      <c r="J39" s="118"/>
      <c r="K39" s="91">
        <f>IF(F27&gt;=F32,0,F27-F32)</f>
        <v>0</v>
      </c>
      <c r="M39" s="90" t="str">
        <f t="shared" si="0"/>
        <v>223</v>
      </c>
      <c r="N39" s="92">
        <f t="shared" si="1"/>
        <v>0</v>
      </c>
      <c r="P39"/>
      <c r="Q39" s="35"/>
      <c r="R39" s="35"/>
    </row>
    <row r="40" spans="1:18" s="37" customFormat="1" ht="15">
      <c r="A40" s="100" t="s">
        <v>138</v>
      </c>
      <c r="B40" s="38" t="s">
        <v>25</v>
      </c>
      <c r="C40" s="42" t="s">
        <v>110</v>
      </c>
      <c r="D40" s="93"/>
      <c r="E40" s="93"/>
      <c r="F40" s="43" t="s">
        <v>1</v>
      </c>
      <c r="G40" s="34"/>
      <c r="H40" s="118" t="s">
        <v>253</v>
      </c>
      <c r="I40" s="118"/>
      <c r="J40" s="118"/>
      <c r="K40" s="91">
        <f>IF(F28&gt;=F33,0,F28-F33)</f>
        <v>0</v>
      </c>
      <c r="M40" s="90" t="str">
        <f t="shared" si="0"/>
        <v>224</v>
      </c>
      <c r="N40" s="92">
        <f t="shared" si="1"/>
        <v>0</v>
      </c>
      <c r="P40"/>
      <c r="Q40" s="35"/>
      <c r="R40" s="35"/>
    </row>
    <row r="41" spans="1:18" s="37" customFormat="1" ht="15">
      <c r="A41" s="45" t="s">
        <v>109</v>
      </c>
      <c r="B41" s="86" t="s">
        <v>37</v>
      </c>
      <c r="C41" s="42" t="s">
        <v>47</v>
      </c>
      <c r="D41" s="94">
        <f>SUM(D42:D43)</f>
        <v>0</v>
      </c>
      <c r="E41" s="94">
        <f>SUM(E42:E43)</f>
        <v>0</v>
      </c>
      <c r="F41" s="43" t="s">
        <v>1</v>
      </c>
      <c r="G41" s="34"/>
      <c r="H41" s="118" t="s">
        <v>254</v>
      </c>
      <c r="I41" s="118"/>
      <c r="J41" s="118"/>
      <c r="K41" s="91">
        <f>IF(F29&gt;=F34,0,F29-F34)</f>
        <v>0</v>
      </c>
      <c r="M41" s="90" t="str">
        <f t="shared" si="0"/>
        <v>230</v>
      </c>
      <c r="N41" s="92">
        <f t="shared" si="1"/>
        <v>0</v>
      </c>
      <c r="P41"/>
      <c r="Q41" s="35"/>
      <c r="R41" s="35"/>
    </row>
    <row r="42" spans="1:18" s="37" customFormat="1" ht="26.25">
      <c r="A42" s="46" t="s">
        <v>114</v>
      </c>
      <c r="B42" s="86" t="s">
        <v>37</v>
      </c>
      <c r="C42" s="42" t="s">
        <v>78</v>
      </c>
      <c r="D42" s="95"/>
      <c r="E42" s="95"/>
      <c r="F42" s="43" t="s">
        <v>1</v>
      </c>
      <c r="G42" s="34"/>
      <c r="H42" s="118" t="s">
        <v>255</v>
      </c>
      <c r="I42" s="118"/>
      <c r="J42" s="118"/>
      <c r="K42" s="91">
        <f>IF(F30&gt;=F35,0,F30-F35)</f>
        <v>0</v>
      </c>
      <c r="M42" s="90" t="str">
        <f t="shared" si="0"/>
        <v>231</v>
      </c>
      <c r="N42" s="92">
        <f t="shared" si="1"/>
        <v>0</v>
      </c>
      <c r="P42"/>
      <c r="Q42" s="35"/>
      <c r="R42" s="35"/>
    </row>
    <row r="43" spans="1:18" s="37" customFormat="1" ht="26.25">
      <c r="A43" s="46" t="s">
        <v>166</v>
      </c>
      <c r="B43" s="86" t="s">
        <v>37</v>
      </c>
      <c r="C43" s="42" t="s">
        <v>145</v>
      </c>
      <c r="D43" s="95"/>
      <c r="E43" s="95"/>
      <c r="F43" s="43" t="s">
        <v>1</v>
      </c>
      <c r="G43" s="34"/>
      <c r="H43" s="118" t="s">
        <v>256</v>
      </c>
      <c r="I43" s="118"/>
      <c r="J43" s="118"/>
      <c r="K43" s="91">
        <f>IF(F26&gt;=E36,0,F26-E36)</f>
        <v>0</v>
      </c>
      <c r="M43" s="90" t="str">
        <f t="shared" si="0"/>
        <v>232</v>
      </c>
      <c r="N43" s="92">
        <f t="shared" si="1"/>
        <v>0</v>
      </c>
      <c r="P43"/>
      <c r="Q43" s="35"/>
      <c r="R43" s="35"/>
    </row>
    <row r="44" spans="1:18" s="37" customFormat="1" ht="51.75">
      <c r="A44" s="45" t="s">
        <v>146</v>
      </c>
      <c r="B44" s="86" t="s">
        <v>37</v>
      </c>
      <c r="C44" s="42" t="s">
        <v>147</v>
      </c>
      <c r="D44" s="95"/>
      <c r="E44" s="95"/>
      <c r="F44" s="43" t="s">
        <v>1</v>
      </c>
      <c r="G44" s="34"/>
      <c r="H44" s="118" t="s">
        <v>257</v>
      </c>
      <c r="I44" s="118"/>
      <c r="J44" s="118"/>
      <c r="K44" s="91">
        <f>IF(F27&gt;=E37,0,F27-E37)</f>
        <v>0</v>
      </c>
      <c r="M44" s="90" t="str">
        <f t="shared" si="0"/>
        <v>233</v>
      </c>
      <c r="N44" s="92">
        <f t="shared" si="1"/>
        <v>0</v>
      </c>
      <c r="P44"/>
      <c r="Q44" s="35"/>
      <c r="R44" s="35"/>
    </row>
    <row r="45" spans="1:18" s="37" customFormat="1" ht="15">
      <c r="A45" s="45" t="s">
        <v>148</v>
      </c>
      <c r="B45" s="86" t="s">
        <v>37</v>
      </c>
      <c r="C45" s="42" t="s">
        <v>149</v>
      </c>
      <c r="D45" s="95"/>
      <c r="E45" s="95"/>
      <c r="F45" s="43" t="s">
        <v>1</v>
      </c>
      <c r="G45" s="34"/>
      <c r="H45" s="118" t="s">
        <v>258</v>
      </c>
      <c r="I45" s="118"/>
      <c r="J45" s="118"/>
      <c r="K45" s="91">
        <f>IF(F28&gt;=E38,0,F28-E38)</f>
        <v>0</v>
      </c>
      <c r="M45" s="90" t="str">
        <f t="shared" si="0"/>
        <v>234</v>
      </c>
      <c r="N45" s="92">
        <f t="shared" si="1"/>
        <v>0</v>
      </c>
      <c r="P45"/>
      <c r="Q45" s="35"/>
      <c r="R45" s="35"/>
    </row>
    <row r="46" spans="1:18" s="37" customFormat="1" ht="15">
      <c r="A46" s="45" t="s">
        <v>153</v>
      </c>
      <c r="B46" s="86" t="s">
        <v>37</v>
      </c>
      <c r="C46" s="42" t="s">
        <v>150</v>
      </c>
      <c r="D46" s="95"/>
      <c r="E46" s="95"/>
      <c r="F46" s="43" t="s">
        <v>1</v>
      </c>
      <c r="G46" s="34"/>
      <c r="H46" s="118" t="s">
        <v>259</v>
      </c>
      <c r="I46" s="118"/>
      <c r="J46" s="118"/>
      <c r="K46" s="91">
        <f>IF(F29&gt;=E39,0,F29-E39)</f>
        <v>0</v>
      </c>
      <c r="M46" s="90" t="str">
        <f t="shared" si="0"/>
        <v>235</v>
      </c>
      <c r="N46" s="92">
        <f t="shared" si="1"/>
        <v>0</v>
      </c>
      <c r="P46"/>
      <c r="Q46" s="35"/>
      <c r="R46" s="35"/>
    </row>
    <row r="47" spans="1:18" s="37" customFormat="1" ht="15">
      <c r="A47" s="45" t="s">
        <v>154</v>
      </c>
      <c r="B47" s="86" t="s">
        <v>37</v>
      </c>
      <c r="C47" s="42" t="s">
        <v>151</v>
      </c>
      <c r="D47" s="95"/>
      <c r="E47" s="95"/>
      <c r="F47" s="43" t="s">
        <v>1</v>
      </c>
      <c r="G47" s="34"/>
      <c r="H47" s="118" t="s">
        <v>260</v>
      </c>
      <c r="I47" s="118"/>
      <c r="J47" s="118"/>
      <c r="K47" s="91">
        <f>IF(F30&gt;=E40,0,F30-E40)</f>
        <v>0</v>
      </c>
      <c r="M47" s="90" t="str">
        <f t="shared" si="0"/>
        <v>236</v>
      </c>
      <c r="N47" s="92">
        <f t="shared" si="1"/>
        <v>0</v>
      </c>
      <c r="P47"/>
      <c r="Q47" s="35"/>
      <c r="R47" s="35"/>
    </row>
    <row r="48" spans="1:18" s="37" customFormat="1" ht="26.25">
      <c r="A48" s="45" t="s">
        <v>155</v>
      </c>
      <c r="B48" s="86" t="s">
        <v>37</v>
      </c>
      <c r="C48" s="42" t="s">
        <v>152</v>
      </c>
      <c r="D48" s="95"/>
      <c r="E48" s="95"/>
      <c r="F48" s="43" t="s">
        <v>1</v>
      </c>
      <c r="G48" s="34"/>
      <c r="H48"/>
      <c r="I48"/>
      <c r="J48"/>
      <c r="K48"/>
      <c r="M48" s="90" t="str">
        <f t="shared" si="0"/>
        <v>237</v>
      </c>
      <c r="N48" s="92">
        <f t="shared" si="1"/>
        <v>0</v>
      </c>
      <c r="P48"/>
      <c r="Q48" s="35"/>
      <c r="R48" s="35"/>
    </row>
    <row r="49" spans="1:18" s="37" customFormat="1" ht="51.75">
      <c r="A49" s="40" t="s">
        <v>156</v>
      </c>
      <c r="B49" s="41" t="s">
        <v>84</v>
      </c>
      <c r="C49" s="42" t="s">
        <v>48</v>
      </c>
      <c r="D49" s="43" t="s">
        <v>1</v>
      </c>
      <c r="E49" s="43" t="s">
        <v>1</v>
      </c>
      <c r="F49" s="97">
        <v>312.5</v>
      </c>
      <c r="G49" s="34"/>
      <c r="H49" s="119" t="s">
        <v>10</v>
      </c>
      <c r="I49" s="119"/>
      <c r="J49" s="119"/>
      <c r="K49" s="119"/>
      <c r="M49" s="90" t="str">
        <f t="shared" si="0"/>
        <v>300</v>
      </c>
      <c r="N49" s="110" t="s">
        <v>0</v>
      </c>
      <c r="P49"/>
      <c r="Q49" s="35"/>
      <c r="R49" s="35"/>
    </row>
    <row r="50" spans="1:18" s="37" customFormat="1" ht="26.25">
      <c r="A50" s="100" t="s">
        <v>160</v>
      </c>
      <c r="B50" s="38" t="s">
        <v>84</v>
      </c>
      <c r="C50" s="42" t="s">
        <v>34</v>
      </c>
      <c r="D50" s="43" t="s">
        <v>1</v>
      </c>
      <c r="E50" s="43" t="s">
        <v>1</v>
      </c>
      <c r="F50" s="97">
        <v>10</v>
      </c>
      <c r="G50" s="34"/>
      <c r="H50" s="114" t="s">
        <v>261</v>
      </c>
      <c r="I50" s="114"/>
      <c r="J50" s="114"/>
      <c r="K50" s="111">
        <f>IF((E37+E44)=0,0,IF(OR(E44=0,E37=0),"Ошибка",0))</f>
        <v>0</v>
      </c>
      <c r="M50" s="90" t="str">
        <f t="shared" si="0"/>
        <v>301</v>
      </c>
      <c r="N50" s="110" t="s">
        <v>0</v>
      </c>
      <c r="P50"/>
      <c r="Q50" s="35"/>
      <c r="R50" s="35"/>
    </row>
    <row r="51" spans="1:18" s="37" customFormat="1" ht="15" customHeight="1">
      <c r="A51" s="100" t="s">
        <v>133</v>
      </c>
      <c r="B51" s="38" t="s">
        <v>84</v>
      </c>
      <c r="C51" s="42" t="s">
        <v>157</v>
      </c>
      <c r="D51" s="43" t="s">
        <v>1</v>
      </c>
      <c r="E51" s="43" t="s">
        <v>1</v>
      </c>
      <c r="F51" s="97">
        <v>38</v>
      </c>
      <c r="G51" s="48"/>
      <c r="H51" s="122" t="s">
        <v>262</v>
      </c>
      <c r="I51" s="123"/>
      <c r="J51" s="124"/>
      <c r="K51" s="113">
        <f>IF((E38+E45)=0,0,IF(OR(E45=0,E38=0),"Ошибка",0))</f>
        <v>0</v>
      </c>
      <c r="L51" s="48"/>
      <c r="M51" s="90" t="str">
        <f t="shared" si="0"/>
        <v>302</v>
      </c>
      <c r="N51" s="110" t="s">
        <v>0</v>
      </c>
      <c r="O51" s="48"/>
      <c r="P51"/>
      <c r="Q51" s="35"/>
      <c r="R51" s="35"/>
    </row>
    <row r="52" spans="1:18" s="37" customFormat="1" ht="15">
      <c r="A52" s="100" t="s">
        <v>135</v>
      </c>
      <c r="B52" s="38" t="s">
        <v>84</v>
      </c>
      <c r="C52" s="42" t="s">
        <v>158</v>
      </c>
      <c r="D52" s="43" t="s">
        <v>1</v>
      </c>
      <c r="E52" s="43" t="s">
        <v>1</v>
      </c>
      <c r="F52" s="97"/>
      <c r="G52" s="48"/>
      <c r="H52" s="126" t="s">
        <v>263</v>
      </c>
      <c r="I52" s="127"/>
      <c r="J52" s="128"/>
      <c r="K52" s="113">
        <f>IF((E39+E46)=0,0,IF(OR(E46=0,E39=0),"Ошибка",0))</f>
        <v>0</v>
      </c>
      <c r="L52" s="48"/>
      <c r="M52" s="90" t="str">
        <f t="shared" si="0"/>
        <v>303</v>
      </c>
      <c r="N52" s="110" t="s">
        <v>0</v>
      </c>
      <c r="O52" s="48"/>
      <c r="P52"/>
      <c r="Q52" s="35"/>
      <c r="R52" s="35"/>
    </row>
    <row r="53" spans="1:18" s="37" customFormat="1" ht="15" customHeight="1">
      <c r="A53" s="100" t="s">
        <v>138</v>
      </c>
      <c r="B53" s="38" t="s">
        <v>84</v>
      </c>
      <c r="C53" s="42" t="s">
        <v>159</v>
      </c>
      <c r="D53" s="43" t="s">
        <v>1</v>
      </c>
      <c r="E53" s="43" t="s">
        <v>1</v>
      </c>
      <c r="F53" s="97">
        <v>60.5</v>
      </c>
      <c r="G53" s="34"/>
      <c r="H53" s="126" t="s">
        <v>264</v>
      </c>
      <c r="I53" s="127"/>
      <c r="J53" s="128"/>
      <c r="K53" s="111">
        <f>IF((E40+E47)=0,0,IF(OR(E47=0,E40=0),"Ошибка",0))</f>
        <v>0</v>
      </c>
      <c r="M53" s="90" t="str">
        <f t="shared" si="0"/>
        <v>304</v>
      </c>
      <c r="N53" s="110" t="s">
        <v>0</v>
      </c>
      <c r="P53"/>
      <c r="Q53" s="35"/>
      <c r="R53" s="35"/>
    </row>
    <row r="54" spans="1:18" s="37" customFormat="1" ht="15">
      <c r="A54" s="101" t="s">
        <v>128</v>
      </c>
      <c r="B54" s="38" t="s">
        <v>25</v>
      </c>
      <c r="C54" s="42" t="s">
        <v>4</v>
      </c>
      <c r="D54" s="43" t="s">
        <v>1</v>
      </c>
      <c r="E54" s="43" t="s">
        <v>1</v>
      </c>
      <c r="F54" s="93">
        <v>305</v>
      </c>
      <c r="G54" s="34"/>
      <c r="H54"/>
      <c r="I54"/>
      <c r="J54"/>
      <c r="K54"/>
      <c r="M54" s="90" t="str">
        <f t="shared" si="0"/>
        <v>310</v>
      </c>
      <c r="N54" s="110" t="s">
        <v>0</v>
      </c>
      <c r="P54"/>
      <c r="Q54" s="35"/>
      <c r="R54" s="35"/>
    </row>
    <row r="55" spans="1:18" s="37" customFormat="1" ht="26.25">
      <c r="A55" s="100" t="s">
        <v>160</v>
      </c>
      <c r="B55" s="38" t="s">
        <v>25</v>
      </c>
      <c r="C55" s="42" t="s">
        <v>5</v>
      </c>
      <c r="D55" s="43" t="s">
        <v>1</v>
      </c>
      <c r="E55" s="43" t="s">
        <v>1</v>
      </c>
      <c r="F55" s="93">
        <v>10</v>
      </c>
      <c r="G55" s="34"/>
      <c r="H55" s="119" t="s">
        <v>10</v>
      </c>
      <c r="I55" s="119"/>
      <c r="J55" s="119"/>
      <c r="K55" s="119"/>
      <c r="M55" s="90" t="str">
        <f t="shared" si="0"/>
        <v>311</v>
      </c>
      <c r="N55" s="110" t="s">
        <v>0</v>
      </c>
      <c r="P55"/>
      <c r="Q55" s="35"/>
      <c r="R55" s="35"/>
    </row>
    <row r="56" spans="1:18" s="37" customFormat="1" ht="15">
      <c r="A56" s="100" t="s">
        <v>133</v>
      </c>
      <c r="B56" s="38" t="s">
        <v>25</v>
      </c>
      <c r="C56" s="42" t="s">
        <v>161</v>
      </c>
      <c r="D56" s="43" t="s">
        <v>1</v>
      </c>
      <c r="E56" s="43" t="s">
        <v>1</v>
      </c>
      <c r="F56" s="93">
        <v>38</v>
      </c>
      <c r="G56" s="34"/>
      <c r="H56" s="39" t="s">
        <v>13</v>
      </c>
      <c r="I56" s="39" t="s">
        <v>11</v>
      </c>
      <c r="J56" s="89" t="s">
        <v>12</v>
      </c>
      <c r="K56" s="89" t="s">
        <v>221</v>
      </c>
      <c r="M56" s="90" t="str">
        <f t="shared" si="0"/>
        <v>312</v>
      </c>
      <c r="N56" s="110" t="s">
        <v>0</v>
      </c>
      <c r="P56"/>
      <c r="Q56" s="35"/>
      <c r="R56" s="35"/>
    </row>
    <row r="57" spans="1:18" s="37" customFormat="1" ht="15">
      <c r="A57" s="100" t="s">
        <v>135</v>
      </c>
      <c r="B57" s="38" t="s">
        <v>25</v>
      </c>
      <c r="C57" s="42" t="s">
        <v>162</v>
      </c>
      <c r="D57" s="43" t="s">
        <v>1</v>
      </c>
      <c r="E57" s="43" t="s">
        <v>1</v>
      </c>
      <c r="F57" s="93"/>
      <c r="G57" s="34"/>
      <c r="H57" s="120" t="s">
        <v>229</v>
      </c>
      <c r="I57" s="125" t="s">
        <v>0</v>
      </c>
      <c r="J57" s="125" t="s">
        <v>0</v>
      </c>
      <c r="K57" s="121">
        <f>IF(F49&gt;=(F50+F51+F52+F53),0,F49-(F50+F51+F52+F53))</f>
        <v>0</v>
      </c>
      <c r="M57" s="90" t="str">
        <f t="shared" si="0"/>
        <v>313</v>
      </c>
      <c r="N57" s="110" t="s">
        <v>0</v>
      </c>
      <c r="P57"/>
      <c r="Q57" s="35"/>
      <c r="R57" s="35"/>
    </row>
    <row r="58" spans="1:18" s="37" customFormat="1" ht="15">
      <c r="A58" s="100" t="s">
        <v>138</v>
      </c>
      <c r="B58" s="38" t="s">
        <v>25</v>
      </c>
      <c r="C58" s="42" t="s">
        <v>163</v>
      </c>
      <c r="D58" s="43" t="s">
        <v>1</v>
      </c>
      <c r="E58" s="43" t="s">
        <v>1</v>
      </c>
      <c r="F58" s="93">
        <v>52</v>
      </c>
      <c r="G58" s="34"/>
      <c r="H58" s="120"/>
      <c r="I58" s="125"/>
      <c r="J58" s="125"/>
      <c r="K58" s="121"/>
      <c r="M58" s="90" t="str">
        <f t="shared" si="0"/>
        <v>314</v>
      </c>
      <c r="N58" s="110" t="s">
        <v>0</v>
      </c>
      <c r="P58"/>
      <c r="Q58" s="35"/>
      <c r="R58" s="35"/>
    </row>
    <row r="59" spans="1:18" s="37" customFormat="1" ht="26.25">
      <c r="A59" s="101" t="s">
        <v>129</v>
      </c>
      <c r="B59" s="38" t="s">
        <v>25</v>
      </c>
      <c r="C59" s="42" t="s">
        <v>6</v>
      </c>
      <c r="D59" s="93">
        <v>296</v>
      </c>
      <c r="E59" s="93">
        <v>295</v>
      </c>
      <c r="F59" s="43" t="s">
        <v>1</v>
      </c>
      <c r="G59" s="34"/>
      <c r="H59" s="120" t="s">
        <v>230</v>
      </c>
      <c r="I59" s="125" t="s">
        <v>0</v>
      </c>
      <c r="J59" s="125" t="s">
        <v>0</v>
      </c>
      <c r="K59" s="121">
        <f>IF(F54&gt;=(F55+F56+F57+F58),0,F54-(F55+F56+F57+F58))</f>
        <v>0</v>
      </c>
      <c r="M59" s="90" t="str">
        <f t="shared" si="0"/>
        <v>320</v>
      </c>
      <c r="N59" s="92">
        <f t="shared" si="1"/>
        <v>0</v>
      </c>
      <c r="P59"/>
      <c r="Q59" s="35"/>
      <c r="R59" s="35"/>
    </row>
    <row r="60" spans="1:18" s="37" customFormat="1" ht="26.25">
      <c r="A60" s="100" t="s">
        <v>160</v>
      </c>
      <c r="B60" s="38" t="s">
        <v>25</v>
      </c>
      <c r="C60" s="42" t="s">
        <v>7</v>
      </c>
      <c r="D60" s="93">
        <v>10</v>
      </c>
      <c r="E60" s="93">
        <v>10</v>
      </c>
      <c r="F60" s="43" t="s">
        <v>1</v>
      </c>
      <c r="G60" s="34"/>
      <c r="H60" s="120"/>
      <c r="I60" s="125"/>
      <c r="J60" s="125"/>
      <c r="K60" s="121"/>
      <c r="M60" s="90" t="str">
        <f t="shared" si="0"/>
        <v>321</v>
      </c>
      <c r="N60" s="92">
        <f t="shared" si="1"/>
        <v>0</v>
      </c>
      <c r="P60"/>
      <c r="Q60" s="35"/>
      <c r="R60" s="35"/>
    </row>
    <row r="61" spans="1:18" s="37" customFormat="1" ht="25.5">
      <c r="A61" s="112" t="s">
        <v>133</v>
      </c>
      <c r="B61" s="38" t="s">
        <v>25</v>
      </c>
      <c r="C61" s="42" t="s">
        <v>8</v>
      </c>
      <c r="D61" s="93">
        <v>38</v>
      </c>
      <c r="E61" s="93">
        <v>38</v>
      </c>
      <c r="F61" s="43" t="s">
        <v>1</v>
      </c>
      <c r="G61" s="34"/>
      <c r="H61" s="107" t="s">
        <v>231</v>
      </c>
      <c r="I61" s="91">
        <f>IF(D59&gt;=(D60+D61+D62+D63),0,D59-(D60+D61+D62+D63))</f>
        <v>0</v>
      </c>
      <c r="J61" s="91">
        <f>IF(E59&gt;=(E60+E61+E62+E63),0,E59-(E60+E61+E62+E63))</f>
        <v>0</v>
      </c>
      <c r="K61" s="44" t="s">
        <v>0</v>
      </c>
      <c r="M61" s="90" t="str">
        <f t="shared" si="0"/>
        <v>322</v>
      </c>
      <c r="N61" s="92">
        <f t="shared" si="1"/>
        <v>0</v>
      </c>
      <c r="P61"/>
      <c r="Q61" s="35"/>
      <c r="R61" s="35"/>
    </row>
    <row r="62" spans="1:18" s="37" customFormat="1" ht="15">
      <c r="A62" s="100" t="s">
        <v>135</v>
      </c>
      <c r="B62" s="38" t="s">
        <v>25</v>
      </c>
      <c r="C62" s="42" t="s">
        <v>85</v>
      </c>
      <c r="D62" s="93"/>
      <c r="E62" s="93"/>
      <c r="F62" s="43" t="s">
        <v>1</v>
      </c>
      <c r="G62" s="34"/>
      <c r="H62" s="120" t="s">
        <v>244</v>
      </c>
      <c r="I62" s="121">
        <f>IF(D64&gt;=(D68+D69+D70+D71),0,D64-(D68+D69+D70+D71))</f>
        <v>0</v>
      </c>
      <c r="J62" s="121">
        <f>IF(E64&gt;=(E68+E69+E70+E71),0,E64-(E68+E69+E70+E71))</f>
        <v>0</v>
      </c>
      <c r="K62" s="125" t="s">
        <v>0</v>
      </c>
      <c r="M62" s="90" t="str">
        <f t="shared" si="0"/>
        <v>323</v>
      </c>
      <c r="N62" s="92">
        <f t="shared" si="1"/>
        <v>0</v>
      </c>
      <c r="P62"/>
      <c r="Q62" s="35"/>
      <c r="R62" s="35"/>
    </row>
    <row r="63" spans="1:18" s="37" customFormat="1" ht="15">
      <c r="A63" s="112" t="s">
        <v>138</v>
      </c>
      <c r="B63" s="38" t="s">
        <v>25</v>
      </c>
      <c r="C63" s="42" t="s">
        <v>111</v>
      </c>
      <c r="D63" s="93">
        <v>52</v>
      </c>
      <c r="E63" s="93">
        <v>48</v>
      </c>
      <c r="F63" s="43" t="s">
        <v>1</v>
      </c>
      <c r="G63" s="34"/>
      <c r="H63" s="120"/>
      <c r="I63" s="121"/>
      <c r="J63" s="121"/>
      <c r="K63" s="125"/>
      <c r="M63" s="90" t="str">
        <f t="shared" si="0"/>
        <v>324</v>
      </c>
      <c r="N63" s="92">
        <f t="shared" si="1"/>
        <v>0</v>
      </c>
      <c r="P63"/>
      <c r="Q63" s="35"/>
      <c r="R63" s="35"/>
    </row>
    <row r="64" spans="1:18" s="37" customFormat="1" ht="15">
      <c r="A64" s="45" t="s">
        <v>109</v>
      </c>
      <c r="B64" s="86" t="s">
        <v>37</v>
      </c>
      <c r="C64" s="42" t="s">
        <v>9</v>
      </c>
      <c r="D64" s="94">
        <f>SUM(D65:D67)</f>
        <v>19529.9</v>
      </c>
      <c r="E64" s="94">
        <f>SUM(E65:E67)</f>
        <v>68893.9</v>
      </c>
      <c r="F64" s="43" t="s">
        <v>1</v>
      </c>
      <c r="G64" s="34"/>
      <c r="H64" s="120" t="s">
        <v>245</v>
      </c>
      <c r="I64" s="121">
        <f>IF(D64&gt;=D72,0,D64-D72)</f>
        <v>0</v>
      </c>
      <c r="J64" s="121">
        <f>IF(E64&gt;=E72,0,E64-E72)</f>
        <v>0</v>
      </c>
      <c r="K64" s="125" t="s">
        <v>0</v>
      </c>
      <c r="M64" s="90" t="str">
        <f t="shared" si="0"/>
        <v>330</v>
      </c>
      <c r="N64" s="92">
        <f t="shared" si="1"/>
        <v>0</v>
      </c>
      <c r="P64"/>
      <c r="Q64" s="35"/>
      <c r="R64" s="35"/>
    </row>
    <row r="65" spans="1:18" s="37" customFormat="1" ht="26.25">
      <c r="A65" s="46" t="s">
        <v>114</v>
      </c>
      <c r="B65" s="86" t="s">
        <v>37</v>
      </c>
      <c r="C65" s="42" t="s">
        <v>86</v>
      </c>
      <c r="D65" s="95"/>
      <c r="E65" s="95"/>
      <c r="F65" s="43" t="s">
        <v>1</v>
      </c>
      <c r="G65" s="34"/>
      <c r="H65" s="120"/>
      <c r="I65" s="121"/>
      <c r="J65" s="121"/>
      <c r="K65" s="125"/>
      <c r="M65" s="90" t="str">
        <f t="shared" si="0"/>
        <v>331</v>
      </c>
      <c r="N65" s="92">
        <f t="shared" si="1"/>
        <v>0</v>
      </c>
      <c r="P65"/>
      <c r="Q65" s="35"/>
      <c r="R65" s="35"/>
    </row>
    <row r="66" spans="1:18" s="37" customFormat="1" ht="26.25">
      <c r="A66" s="46" t="s">
        <v>166</v>
      </c>
      <c r="B66" s="86" t="s">
        <v>37</v>
      </c>
      <c r="C66" s="42" t="s">
        <v>164</v>
      </c>
      <c r="D66" s="95">
        <v>19529.9</v>
      </c>
      <c r="E66" s="95">
        <v>68893.9</v>
      </c>
      <c r="F66" s="43" t="s">
        <v>1</v>
      </c>
      <c r="G66" s="34"/>
      <c r="H66"/>
      <c r="I66"/>
      <c r="J66"/>
      <c r="K66"/>
      <c r="M66" s="90" t="str">
        <f t="shared" si="0"/>
        <v>332</v>
      </c>
      <c r="N66" s="92">
        <f t="shared" si="1"/>
        <v>0</v>
      </c>
      <c r="P66"/>
      <c r="Q66" s="35"/>
      <c r="R66" s="35"/>
    </row>
    <row r="67" spans="1:18" s="37" customFormat="1" ht="15">
      <c r="A67" s="46" t="s">
        <v>28</v>
      </c>
      <c r="B67" s="86" t="s">
        <v>37</v>
      </c>
      <c r="C67" s="42" t="s">
        <v>165</v>
      </c>
      <c r="D67" s="95"/>
      <c r="E67" s="95"/>
      <c r="F67" s="43" t="s">
        <v>1</v>
      </c>
      <c r="G67" s="34"/>
      <c r="H67"/>
      <c r="I67"/>
      <c r="J67"/>
      <c r="K67"/>
      <c r="M67" s="90" t="str">
        <f t="shared" si="0"/>
        <v>333</v>
      </c>
      <c r="N67" s="92">
        <f t="shared" si="1"/>
        <v>0</v>
      </c>
      <c r="P67"/>
      <c r="Q67" s="35"/>
      <c r="R67" s="35"/>
    </row>
    <row r="68" spans="1:18" s="37" customFormat="1" ht="39" customHeight="1">
      <c r="A68" s="45" t="s">
        <v>167</v>
      </c>
      <c r="B68" s="86" t="s">
        <v>37</v>
      </c>
      <c r="C68" s="42" t="s">
        <v>168</v>
      </c>
      <c r="D68" s="95">
        <v>2006.1</v>
      </c>
      <c r="E68" s="95">
        <v>5689.2</v>
      </c>
      <c r="F68" s="43" t="s">
        <v>1</v>
      </c>
      <c r="G68" s="34"/>
      <c r="H68" s="115" t="s">
        <v>296</v>
      </c>
      <c r="I68" s="116"/>
      <c r="J68" s="116"/>
      <c r="K68" s="117"/>
      <c r="M68" s="90" t="str">
        <f t="shared" si="0"/>
        <v>334</v>
      </c>
      <c r="N68" s="92">
        <f t="shared" si="1"/>
        <v>0</v>
      </c>
      <c r="P68"/>
      <c r="Q68" s="35"/>
      <c r="R68" s="35"/>
    </row>
    <row r="69" spans="1:18" s="37" customFormat="1" ht="15.75" customHeight="1">
      <c r="A69" s="45" t="s">
        <v>148</v>
      </c>
      <c r="B69" s="86" t="s">
        <v>37</v>
      </c>
      <c r="C69" s="42" t="s">
        <v>169</v>
      </c>
      <c r="D69" s="95">
        <v>3724.5</v>
      </c>
      <c r="E69" s="95">
        <v>11840.6</v>
      </c>
      <c r="F69" s="43" t="s">
        <v>1</v>
      </c>
      <c r="G69" s="34"/>
      <c r="H69" s="118" t="s">
        <v>274</v>
      </c>
      <c r="I69" s="118"/>
      <c r="J69" s="118"/>
      <c r="K69" s="91">
        <f>IF(F49&gt;=F54,0,F49-F54)</f>
        <v>0</v>
      </c>
      <c r="M69" s="90" t="str">
        <f t="shared" si="0"/>
        <v>335</v>
      </c>
      <c r="N69" s="92">
        <f t="shared" si="1"/>
        <v>0</v>
      </c>
      <c r="P69"/>
      <c r="Q69" s="35"/>
      <c r="R69" s="35"/>
    </row>
    <row r="70" spans="1:18" s="37" customFormat="1" ht="15" customHeight="1">
      <c r="A70" s="45" t="s">
        <v>153</v>
      </c>
      <c r="B70" s="86" t="s">
        <v>37</v>
      </c>
      <c r="C70" s="42" t="s">
        <v>170</v>
      </c>
      <c r="D70" s="95"/>
      <c r="E70" s="95"/>
      <c r="F70" s="43" t="s">
        <v>1</v>
      </c>
      <c r="G70" s="34"/>
      <c r="H70" s="118" t="s">
        <v>275</v>
      </c>
      <c r="I70" s="118"/>
      <c r="J70" s="118"/>
      <c r="K70" s="91">
        <f>IF(F50&gt;=F55,0,F50-F55)</f>
        <v>0</v>
      </c>
      <c r="M70" s="90" t="str">
        <f t="shared" si="0"/>
        <v>336</v>
      </c>
      <c r="N70" s="92">
        <f t="shared" si="1"/>
        <v>0</v>
      </c>
      <c r="P70"/>
      <c r="Q70" s="35"/>
      <c r="R70" s="35"/>
    </row>
    <row r="71" spans="1:18" s="37" customFormat="1" ht="15" customHeight="1">
      <c r="A71" s="45" t="s">
        <v>154</v>
      </c>
      <c r="B71" s="86" t="s">
        <v>37</v>
      </c>
      <c r="C71" s="42" t="s">
        <v>171</v>
      </c>
      <c r="D71" s="95">
        <v>1578.8</v>
      </c>
      <c r="E71" s="95">
        <v>6858.2</v>
      </c>
      <c r="F71" s="43" t="s">
        <v>1</v>
      </c>
      <c r="G71" s="34"/>
      <c r="H71" s="118" t="s">
        <v>276</v>
      </c>
      <c r="I71" s="118"/>
      <c r="J71" s="118"/>
      <c r="K71" s="91">
        <f>IF(F51&gt;=F56,0,F51-F56)</f>
        <v>0</v>
      </c>
      <c r="M71" s="90" t="str">
        <f t="shared" si="0"/>
        <v>337</v>
      </c>
      <c r="N71" s="92">
        <f t="shared" si="1"/>
        <v>0</v>
      </c>
      <c r="P71"/>
      <c r="Q71" s="35"/>
      <c r="R71" s="35"/>
    </row>
    <row r="72" spans="1:18" s="37" customFormat="1" ht="26.25">
      <c r="A72" s="45" t="s">
        <v>232</v>
      </c>
      <c r="B72" s="86" t="s">
        <v>37</v>
      </c>
      <c r="C72" s="42" t="s">
        <v>172</v>
      </c>
      <c r="D72" s="95">
        <v>22.4</v>
      </c>
      <c r="E72" s="95">
        <v>106.8</v>
      </c>
      <c r="F72" s="43" t="s">
        <v>1</v>
      </c>
      <c r="G72" s="34"/>
      <c r="H72" s="118" t="s">
        <v>277</v>
      </c>
      <c r="I72" s="118"/>
      <c r="J72" s="118"/>
      <c r="K72" s="91">
        <f>IF(F52&gt;=F57,0,F52-F57)</f>
        <v>0</v>
      </c>
      <c r="M72" s="90" t="str">
        <f t="shared" si="0"/>
        <v>338</v>
      </c>
      <c r="N72" s="92">
        <f t="shared" si="1"/>
        <v>0</v>
      </c>
      <c r="P72"/>
      <c r="Q72" s="35"/>
      <c r="R72" s="35"/>
    </row>
    <row r="73" spans="1:18" s="37" customFormat="1" ht="89.25">
      <c r="A73" s="47" t="s">
        <v>173</v>
      </c>
      <c r="B73" s="41" t="s">
        <v>84</v>
      </c>
      <c r="C73" s="42" t="s">
        <v>90</v>
      </c>
      <c r="D73" s="43" t="s">
        <v>1</v>
      </c>
      <c r="E73" s="43" t="s">
        <v>1</v>
      </c>
      <c r="F73" s="97"/>
      <c r="G73" s="34"/>
      <c r="H73" s="118" t="s">
        <v>278</v>
      </c>
      <c r="I73" s="118"/>
      <c r="J73" s="118"/>
      <c r="K73" s="91">
        <f>IF(F53&gt;=F58,0,F53-F58)</f>
        <v>0</v>
      </c>
      <c r="M73" s="90" t="str">
        <f t="shared" si="0"/>
        <v>400</v>
      </c>
      <c r="N73" s="110" t="s">
        <v>0</v>
      </c>
      <c r="P73"/>
      <c r="Q73" s="35"/>
      <c r="R73" s="35"/>
    </row>
    <row r="74" spans="1:18" s="37" customFormat="1" ht="15.75" customHeight="1">
      <c r="A74" s="101" t="s">
        <v>128</v>
      </c>
      <c r="B74" s="38" t="s">
        <v>25</v>
      </c>
      <c r="C74" s="42" t="s">
        <v>87</v>
      </c>
      <c r="D74" s="43" t="s">
        <v>1</v>
      </c>
      <c r="E74" s="43" t="s">
        <v>1</v>
      </c>
      <c r="F74" s="93"/>
      <c r="G74" s="34"/>
      <c r="H74" s="118" t="s">
        <v>279</v>
      </c>
      <c r="I74" s="118"/>
      <c r="J74" s="118"/>
      <c r="K74" s="91">
        <f>IF(F49&gt;=E59,0,F49-E59)</f>
        <v>0</v>
      </c>
      <c r="M74" s="90" t="str">
        <f t="shared" si="0"/>
        <v>410</v>
      </c>
      <c r="N74" s="110" t="s">
        <v>0</v>
      </c>
      <c r="P74"/>
      <c r="Q74" s="35"/>
      <c r="R74" s="35"/>
    </row>
    <row r="75" spans="1:18" s="37" customFormat="1" ht="26.25">
      <c r="A75" s="45" t="s">
        <v>129</v>
      </c>
      <c r="B75" s="41" t="s">
        <v>25</v>
      </c>
      <c r="C75" s="42" t="s">
        <v>88</v>
      </c>
      <c r="D75" s="93"/>
      <c r="E75" s="93"/>
      <c r="F75" s="43" t="s">
        <v>1</v>
      </c>
      <c r="G75" s="34"/>
      <c r="H75" s="118" t="s">
        <v>280</v>
      </c>
      <c r="I75" s="118"/>
      <c r="J75" s="118"/>
      <c r="K75" s="91">
        <f>IF(F50&gt;=E60,0,F50-E60)</f>
        <v>0</v>
      </c>
      <c r="M75" s="90" t="str">
        <f t="shared" si="0"/>
        <v>420</v>
      </c>
      <c r="N75" s="92">
        <f t="shared" si="1"/>
        <v>0</v>
      </c>
      <c r="P75"/>
      <c r="Q75" s="35"/>
      <c r="R75" s="35"/>
    </row>
    <row r="76" spans="1:18" s="37" customFormat="1" ht="15">
      <c r="A76" s="45" t="s">
        <v>109</v>
      </c>
      <c r="B76" s="86" t="s">
        <v>37</v>
      </c>
      <c r="C76" s="42" t="s">
        <v>89</v>
      </c>
      <c r="D76" s="94">
        <f>SUM(D77:D78)</f>
        <v>0</v>
      </c>
      <c r="E76" s="94">
        <f>SUM(E77:E78)</f>
        <v>0</v>
      </c>
      <c r="F76" s="43" t="s">
        <v>1</v>
      </c>
      <c r="G76" s="34"/>
      <c r="H76" s="118" t="s">
        <v>281</v>
      </c>
      <c r="I76" s="118"/>
      <c r="J76" s="118"/>
      <c r="K76" s="91">
        <f>IF(F51&gt;=E61,0,F51-E61)</f>
        <v>0</v>
      </c>
      <c r="M76" s="90" t="str">
        <f t="shared" si="0"/>
        <v>430</v>
      </c>
      <c r="N76" s="92">
        <f t="shared" si="1"/>
        <v>0</v>
      </c>
      <c r="P76"/>
      <c r="Q76" s="35"/>
      <c r="R76" s="35"/>
    </row>
    <row r="77" spans="1:18" s="37" customFormat="1" ht="39">
      <c r="A77" s="46" t="s">
        <v>174</v>
      </c>
      <c r="B77" s="86" t="s">
        <v>37</v>
      </c>
      <c r="C77" s="42" t="s">
        <v>175</v>
      </c>
      <c r="D77" s="95"/>
      <c r="E77" s="95"/>
      <c r="F77" s="43" t="s">
        <v>1</v>
      </c>
      <c r="G77" s="34"/>
      <c r="H77" s="118" t="s">
        <v>282</v>
      </c>
      <c r="I77" s="118"/>
      <c r="J77" s="118"/>
      <c r="K77" s="91">
        <f>IF(F52&gt;=E62,0,F52-E62)</f>
        <v>0</v>
      </c>
      <c r="M77" s="90" t="str">
        <f t="shared" si="0"/>
        <v>431</v>
      </c>
      <c r="N77" s="92">
        <f t="shared" si="1"/>
        <v>0</v>
      </c>
      <c r="P77"/>
      <c r="Q77" s="35"/>
      <c r="R77" s="35"/>
    </row>
    <row r="78" spans="1:18" s="37" customFormat="1" ht="15">
      <c r="A78" s="46" t="s">
        <v>28</v>
      </c>
      <c r="B78" s="86" t="s">
        <v>37</v>
      </c>
      <c r="C78" s="42" t="s">
        <v>176</v>
      </c>
      <c r="D78" s="95"/>
      <c r="E78" s="95"/>
      <c r="F78" s="43" t="s">
        <v>1</v>
      </c>
      <c r="G78" s="34"/>
      <c r="H78" s="118" t="s">
        <v>283</v>
      </c>
      <c r="I78" s="118"/>
      <c r="J78" s="118"/>
      <c r="K78" s="91">
        <f>IF(F53&gt;=E63,0,F53-E63)</f>
        <v>0</v>
      </c>
      <c r="M78" s="90" t="str">
        <f t="shared" si="0"/>
        <v>432</v>
      </c>
      <c r="N78" s="92">
        <f t="shared" si="1"/>
        <v>0</v>
      </c>
      <c r="P78"/>
      <c r="Q78" s="35"/>
      <c r="R78" s="35"/>
    </row>
    <row r="79" spans="1:18" s="37" customFormat="1" ht="39">
      <c r="A79" s="45" t="s">
        <v>177</v>
      </c>
      <c r="B79" s="86" t="s">
        <v>37</v>
      </c>
      <c r="C79" s="42" t="s">
        <v>178</v>
      </c>
      <c r="D79" s="95"/>
      <c r="E79" s="95"/>
      <c r="F79" s="43" t="s">
        <v>1</v>
      </c>
      <c r="G79" s="34"/>
      <c r="H79"/>
      <c r="I79"/>
      <c r="J79"/>
      <c r="K79"/>
      <c r="M79" s="90" t="str">
        <f t="shared" si="0"/>
        <v>433</v>
      </c>
      <c r="N79" s="92">
        <f t="shared" si="1"/>
        <v>0</v>
      </c>
      <c r="P79"/>
      <c r="Q79" s="35"/>
      <c r="R79" s="35"/>
    </row>
    <row r="80" spans="1:18" s="37" customFormat="1" ht="63.75">
      <c r="A80" s="49" t="s">
        <v>179</v>
      </c>
      <c r="B80" s="87" t="s">
        <v>84</v>
      </c>
      <c r="C80" s="88" t="s">
        <v>91</v>
      </c>
      <c r="D80" s="43" t="s">
        <v>1</v>
      </c>
      <c r="E80" s="43" t="s">
        <v>1</v>
      </c>
      <c r="F80" s="97">
        <v>829</v>
      </c>
      <c r="G80" s="34"/>
      <c r="H80" s="119" t="s">
        <v>10</v>
      </c>
      <c r="I80" s="119"/>
      <c r="J80" s="119"/>
      <c r="K80" s="119"/>
      <c r="M80" s="90" t="str">
        <f t="shared" si="0"/>
        <v>500</v>
      </c>
      <c r="N80" s="110" t="s">
        <v>0</v>
      </c>
      <c r="P80"/>
      <c r="Q80" s="35"/>
      <c r="R80" s="35"/>
    </row>
    <row r="81" spans="1:18" s="37" customFormat="1" ht="38.25">
      <c r="A81" s="21" t="s">
        <v>115</v>
      </c>
      <c r="B81" s="87" t="s">
        <v>84</v>
      </c>
      <c r="C81" s="88" t="s">
        <v>92</v>
      </c>
      <c r="D81" s="43" t="s">
        <v>1</v>
      </c>
      <c r="E81" s="43" t="s">
        <v>1</v>
      </c>
      <c r="F81" s="97">
        <v>132</v>
      </c>
      <c r="G81" s="34"/>
      <c r="H81" s="114" t="s">
        <v>265</v>
      </c>
      <c r="I81" s="114"/>
      <c r="J81" s="114"/>
      <c r="K81" s="111">
        <f>IF((E60+E68)=0,0,IF(OR(E68=0,E60=0),"Ошибка",0))</f>
        <v>0</v>
      </c>
      <c r="M81" s="90" t="str">
        <f t="shared" si="0"/>
        <v>501</v>
      </c>
      <c r="N81" s="110" t="s">
        <v>0</v>
      </c>
      <c r="P81"/>
      <c r="Q81" s="35"/>
      <c r="R81" s="35"/>
    </row>
    <row r="82" spans="1:18" s="37" customFormat="1" ht="15">
      <c r="A82" s="21" t="s">
        <v>116</v>
      </c>
      <c r="B82" s="87" t="s">
        <v>84</v>
      </c>
      <c r="C82" s="88" t="s">
        <v>93</v>
      </c>
      <c r="D82" s="43" t="s">
        <v>1</v>
      </c>
      <c r="E82" s="43" t="s">
        <v>1</v>
      </c>
      <c r="F82" s="97"/>
      <c r="G82" s="48"/>
      <c r="H82" s="122" t="s">
        <v>266</v>
      </c>
      <c r="I82" s="123"/>
      <c r="J82" s="124"/>
      <c r="K82" s="111">
        <f>IF((E61+E69)=0,0,IF(OR(E69=0,E61=0),"Ошибка",0))</f>
        <v>0</v>
      </c>
      <c r="L82" s="48"/>
      <c r="M82" s="90" t="str">
        <f aca="true" t="shared" si="2" ref="M82:M120">C82</f>
        <v>502</v>
      </c>
      <c r="N82" s="110" t="s">
        <v>0</v>
      </c>
      <c r="O82" s="48"/>
      <c r="P82"/>
      <c r="Q82" s="35"/>
      <c r="R82" s="35"/>
    </row>
    <row r="83" spans="1:18" s="37" customFormat="1" ht="25.5">
      <c r="A83" s="103" t="s">
        <v>180</v>
      </c>
      <c r="B83" s="87" t="s">
        <v>84</v>
      </c>
      <c r="C83" s="88" t="s">
        <v>182</v>
      </c>
      <c r="D83" s="43" t="s">
        <v>1</v>
      </c>
      <c r="E83" s="43" t="s">
        <v>1</v>
      </c>
      <c r="F83" s="97"/>
      <c r="G83" s="48"/>
      <c r="H83" s="126" t="s">
        <v>267</v>
      </c>
      <c r="I83" s="127"/>
      <c r="J83" s="128"/>
      <c r="K83" s="111">
        <f>IF((E62+E70)=0,0,IF(OR(E70=0,E62=0),"Ошибка",0))</f>
        <v>0</v>
      </c>
      <c r="L83" s="48"/>
      <c r="M83" s="90" t="str">
        <f t="shared" si="2"/>
        <v>503</v>
      </c>
      <c r="N83" s="110" t="s">
        <v>0</v>
      </c>
      <c r="O83" s="48"/>
      <c r="P83"/>
      <c r="Q83" s="35"/>
      <c r="R83" s="35"/>
    </row>
    <row r="84" spans="1:16" s="48" customFormat="1" ht="15">
      <c r="A84" s="103" t="s">
        <v>181</v>
      </c>
      <c r="B84" s="87" t="s">
        <v>84</v>
      </c>
      <c r="C84" s="88" t="s">
        <v>183</v>
      </c>
      <c r="D84" s="43" t="s">
        <v>1</v>
      </c>
      <c r="E84" s="43" t="s">
        <v>1</v>
      </c>
      <c r="F84" s="97"/>
      <c r="H84" s="126" t="s">
        <v>268</v>
      </c>
      <c r="I84" s="127"/>
      <c r="J84" s="128"/>
      <c r="K84" s="111">
        <f>IF((E63+E71)=0,0,IF(OR(E71=0,E63=0),"Ошибка",0))</f>
        <v>0</v>
      </c>
      <c r="M84" s="90" t="str">
        <f t="shared" si="2"/>
        <v>504</v>
      </c>
      <c r="N84" s="110" t="s">
        <v>0</v>
      </c>
      <c r="P84"/>
    </row>
    <row r="85" spans="1:16" s="48" customFormat="1" ht="15.75" customHeight="1">
      <c r="A85" s="103" t="s">
        <v>185</v>
      </c>
      <c r="B85" s="87" t="s">
        <v>84</v>
      </c>
      <c r="C85" s="88" t="s">
        <v>184</v>
      </c>
      <c r="D85" s="43" t="s">
        <v>1</v>
      </c>
      <c r="E85" s="43" t="s">
        <v>1</v>
      </c>
      <c r="F85" s="97"/>
      <c r="H85"/>
      <c r="I85"/>
      <c r="J85"/>
      <c r="K85"/>
      <c r="M85" s="90" t="str">
        <f t="shared" si="2"/>
        <v>505</v>
      </c>
      <c r="N85" s="110" t="s">
        <v>0</v>
      </c>
      <c r="P85"/>
    </row>
    <row r="86" spans="1:16" ht="15.75">
      <c r="A86" s="21" t="s">
        <v>128</v>
      </c>
      <c r="B86" s="38" t="s">
        <v>25</v>
      </c>
      <c r="C86" s="42" t="s">
        <v>94</v>
      </c>
      <c r="D86" s="43" t="s">
        <v>1</v>
      </c>
      <c r="E86" s="43" t="s">
        <v>1</v>
      </c>
      <c r="F86" s="93">
        <v>650</v>
      </c>
      <c r="H86" s="130" t="s">
        <v>10</v>
      </c>
      <c r="I86" s="153"/>
      <c r="J86" s="153"/>
      <c r="K86" s="131"/>
      <c r="M86" s="90" t="str">
        <f t="shared" si="2"/>
        <v>510</v>
      </c>
      <c r="N86" s="110" t="s">
        <v>0</v>
      </c>
      <c r="P86"/>
    </row>
    <row r="87" spans="1:16" ht="38.25">
      <c r="A87" s="21" t="s">
        <v>115</v>
      </c>
      <c r="B87" s="38" t="s">
        <v>25</v>
      </c>
      <c r="C87" s="42" t="s">
        <v>95</v>
      </c>
      <c r="D87" s="43" t="s">
        <v>1</v>
      </c>
      <c r="E87" s="43" t="s">
        <v>1</v>
      </c>
      <c r="F87" s="93">
        <v>88</v>
      </c>
      <c r="H87" s="39" t="s">
        <v>13</v>
      </c>
      <c r="I87" s="39" t="s">
        <v>11</v>
      </c>
      <c r="J87" s="89" t="s">
        <v>12</v>
      </c>
      <c r="K87" s="89" t="s">
        <v>221</v>
      </c>
      <c r="M87" s="90" t="str">
        <f t="shared" si="2"/>
        <v>511</v>
      </c>
      <c r="N87" s="110" t="s">
        <v>0</v>
      </c>
      <c r="P87"/>
    </row>
    <row r="88" spans="1:16" ht="15">
      <c r="A88" s="21" t="s">
        <v>116</v>
      </c>
      <c r="B88" s="38" t="s">
        <v>25</v>
      </c>
      <c r="C88" s="42" t="s">
        <v>96</v>
      </c>
      <c r="D88" s="43" t="s">
        <v>1</v>
      </c>
      <c r="E88" s="43" t="s">
        <v>1</v>
      </c>
      <c r="F88" s="93"/>
      <c r="H88" s="106" t="s">
        <v>233</v>
      </c>
      <c r="I88" s="91">
        <f>IF(D76&gt;=D79,0,D76-D79)</f>
        <v>0</v>
      </c>
      <c r="J88" s="91">
        <f>IF(E76&gt;=E79,0,E76-E79)</f>
        <v>0</v>
      </c>
      <c r="K88" s="44" t="s">
        <v>0</v>
      </c>
      <c r="M88" s="90" t="str">
        <f t="shared" si="2"/>
        <v>512</v>
      </c>
      <c r="N88" s="110" t="s">
        <v>0</v>
      </c>
      <c r="P88"/>
    </row>
    <row r="89" spans="1:16" ht="25.5">
      <c r="A89" s="103" t="s">
        <v>180</v>
      </c>
      <c r="B89" s="38" t="s">
        <v>25</v>
      </c>
      <c r="C89" s="42" t="s">
        <v>186</v>
      </c>
      <c r="D89" s="43" t="s">
        <v>1</v>
      </c>
      <c r="E89" s="43" t="s">
        <v>1</v>
      </c>
      <c r="F89" s="93"/>
      <c r="G89" s="65"/>
      <c r="H89" s="106" t="s">
        <v>234</v>
      </c>
      <c r="I89" s="44" t="s">
        <v>0</v>
      </c>
      <c r="J89" s="44" t="s">
        <v>0</v>
      </c>
      <c r="K89" s="91">
        <f>IF(F80&gt;=(F81+F82),0,F80-(F81+F82))</f>
        <v>0</v>
      </c>
      <c r="M89" s="90" t="str">
        <f t="shared" si="2"/>
        <v>513</v>
      </c>
      <c r="N89" s="110" t="s">
        <v>0</v>
      </c>
      <c r="P89"/>
    </row>
    <row r="90" spans="1:16" ht="15">
      <c r="A90" s="103" t="s">
        <v>181</v>
      </c>
      <c r="B90" s="38" t="s">
        <v>25</v>
      </c>
      <c r="C90" s="42" t="s">
        <v>187</v>
      </c>
      <c r="D90" s="43" t="s">
        <v>1</v>
      </c>
      <c r="E90" s="43" t="s">
        <v>1</v>
      </c>
      <c r="F90" s="93"/>
      <c r="G90" s="68"/>
      <c r="H90" s="106" t="s">
        <v>235</v>
      </c>
      <c r="I90" s="44" t="s">
        <v>0</v>
      </c>
      <c r="J90" s="44" t="s">
        <v>0</v>
      </c>
      <c r="K90" s="91">
        <f>IF(F82&gt;=(F83+F84+F85),0,F82-(F83+F84+F85))</f>
        <v>0</v>
      </c>
      <c r="M90" s="90" t="str">
        <f t="shared" si="2"/>
        <v>514</v>
      </c>
      <c r="N90" s="110" t="s">
        <v>0</v>
      </c>
      <c r="P90"/>
    </row>
    <row r="91" spans="1:16" ht="15.75" customHeight="1">
      <c r="A91" s="103" t="s">
        <v>185</v>
      </c>
      <c r="B91" s="38" t="s">
        <v>25</v>
      </c>
      <c r="C91" s="42" t="s">
        <v>188</v>
      </c>
      <c r="D91" s="43" t="s">
        <v>1</v>
      </c>
      <c r="E91" s="43" t="s">
        <v>1</v>
      </c>
      <c r="F91" s="93"/>
      <c r="G91" s="69"/>
      <c r="H91" s="106" t="s">
        <v>236</v>
      </c>
      <c r="I91" s="44" t="s">
        <v>0</v>
      </c>
      <c r="J91" s="44" t="s">
        <v>0</v>
      </c>
      <c r="K91" s="91">
        <f>IF(F86&gt;=(F87+F88),0,F86-(F87+F88))</f>
        <v>0</v>
      </c>
      <c r="M91" s="90" t="str">
        <f t="shared" si="2"/>
        <v>515</v>
      </c>
      <c r="N91" s="110" t="s">
        <v>0</v>
      </c>
      <c r="P91"/>
    </row>
    <row r="92" spans="1:16" ht="25.5">
      <c r="A92" s="21" t="s">
        <v>129</v>
      </c>
      <c r="B92" s="38" t="s">
        <v>25</v>
      </c>
      <c r="C92" s="42" t="s">
        <v>97</v>
      </c>
      <c r="D92" s="93">
        <v>666</v>
      </c>
      <c r="E92" s="93">
        <v>706</v>
      </c>
      <c r="F92" s="43" t="s">
        <v>1</v>
      </c>
      <c r="G92" s="70"/>
      <c r="H92" s="106" t="s">
        <v>237</v>
      </c>
      <c r="I92" s="44" t="s">
        <v>0</v>
      </c>
      <c r="J92" s="44" t="s">
        <v>0</v>
      </c>
      <c r="K92" s="91">
        <f>IF(F88&gt;=(F89+F90+F91),0,F88-(F89+F90+F91))</f>
        <v>0</v>
      </c>
      <c r="M92" s="90" t="str">
        <f t="shared" si="2"/>
        <v>520</v>
      </c>
      <c r="N92" s="92">
        <f aca="true" t="shared" si="3" ref="N92:N120">IF(AND($B$8="март",D92&lt;&gt;E92),D92-E92,0)</f>
        <v>0</v>
      </c>
      <c r="P92"/>
    </row>
    <row r="93" spans="1:16" ht="38.25">
      <c r="A93" s="21" t="s">
        <v>115</v>
      </c>
      <c r="B93" s="38" t="s">
        <v>25</v>
      </c>
      <c r="C93" s="42" t="s">
        <v>98</v>
      </c>
      <c r="D93" s="93">
        <v>88</v>
      </c>
      <c r="E93" s="93">
        <v>107</v>
      </c>
      <c r="F93" s="43" t="s">
        <v>1</v>
      </c>
      <c r="G93" s="70"/>
      <c r="H93" s="106" t="s">
        <v>238</v>
      </c>
      <c r="I93" s="91">
        <f>IF(D92&gt;=(D93+D94),0,D92-(D93+D94))</f>
        <v>0</v>
      </c>
      <c r="J93" s="91">
        <f>IF(E92&gt;=(E93+E94),0,E92-(E93+E94))</f>
        <v>0</v>
      </c>
      <c r="K93" s="44" t="s">
        <v>0</v>
      </c>
      <c r="M93" s="90" t="str">
        <f t="shared" si="2"/>
        <v>521</v>
      </c>
      <c r="N93" s="92">
        <f t="shared" si="3"/>
        <v>0</v>
      </c>
      <c r="P93"/>
    </row>
    <row r="94" spans="1:16" ht="15">
      <c r="A94" s="21" t="s">
        <v>116</v>
      </c>
      <c r="B94" s="38" t="s">
        <v>25</v>
      </c>
      <c r="C94" s="42" t="s">
        <v>99</v>
      </c>
      <c r="D94" s="93"/>
      <c r="E94" s="93"/>
      <c r="F94" s="43" t="s">
        <v>1</v>
      </c>
      <c r="G94" s="70"/>
      <c r="H94" s="106" t="s">
        <v>239</v>
      </c>
      <c r="I94" s="91">
        <f>IF(D94&gt;=(D95+D96+D97),0,D94-(D95+D96+D97))</f>
        <v>0</v>
      </c>
      <c r="J94" s="91">
        <f>IF(E94&gt;=(E95+E96+E97),0,E94-(E95+E96+E97))</f>
        <v>0</v>
      </c>
      <c r="K94" s="44" t="s">
        <v>0</v>
      </c>
      <c r="M94" s="90" t="str">
        <f t="shared" si="2"/>
        <v>522</v>
      </c>
      <c r="N94" s="92">
        <f t="shared" si="3"/>
        <v>0</v>
      </c>
      <c r="P94"/>
    </row>
    <row r="95" spans="1:16" ht="25.5">
      <c r="A95" s="103" t="s">
        <v>180</v>
      </c>
      <c r="B95" s="38" t="s">
        <v>25</v>
      </c>
      <c r="C95" s="42" t="s">
        <v>100</v>
      </c>
      <c r="D95" s="93"/>
      <c r="E95" s="93"/>
      <c r="F95" s="43" t="s">
        <v>1</v>
      </c>
      <c r="G95" s="70"/>
      <c r="H95" s="106" t="s">
        <v>240</v>
      </c>
      <c r="I95" s="91">
        <f aca="true" t="shared" si="4" ref="I95:J97">IF(D99&gt;=(D103+D107),0,D99-(D103+D107))</f>
        <v>0</v>
      </c>
      <c r="J95" s="91">
        <f t="shared" si="4"/>
        <v>0</v>
      </c>
      <c r="K95" s="44" t="s">
        <v>0</v>
      </c>
      <c r="M95" s="90" t="str">
        <f t="shared" si="2"/>
        <v>523</v>
      </c>
      <c r="N95" s="92">
        <f t="shared" si="3"/>
        <v>0</v>
      </c>
      <c r="P95"/>
    </row>
    <row r="96" spans="1:16" ht="15">
      <c r="A96" s="103" t="s">
        <v>181</v>
      </c>
      <c r="B96" s="38" t="s">
        <v>25</v>
      </c>
      <c r="C96" s="42" t="s">
        <v>112</v>
      </c>
      <c r="D96" s="93"/>
      <c r="E96" s="93"/>
      <c r="F96" s="43" t="s">
        <v>1</v>
      </c>
      <c r="G96" s="70"/>
      <c r="H96" s="106" t="s">
        <v>241</v>
      </c>
      <c r="I96" s="91">
        <f t="shared" si="4"/>
        <v>0</v>
      </c>
      <c r="J96" s="91">
        <f t="shared" si="4"/>
        <v>0</v>
      </c>
      <c r="K96" s="44" t="s">
        <v>0</v>
      </c>
      <c r="M96" s="90" t="str">
        <f t="shared" si="2"/>
        <v>524</v>
      </c>
      <c r="N96" s="92">
        <f t="shared" si="3"/>
        <v>0</v>
      </c>
      <c r="P96"/>
    </row>
    <row r="97" spans="1:16" ht="15">
      <c r="A97" s="103" t="s">
        <v>185</v>
      </c>
      <c r="B97" s="38" t="s">
        <v>25</v>
      </c>
      <c r="C97" s="42" t="s">
        <v>189</v>
      </c>
      <c r="D97" s="93"/>
      <c r="E97" s="93"/>
      <c r="F97" s="43" t="s">
        <v>1</v>
      </c>
      <c r="G97" s="70"/>
      <c r="H97" s="106" t="s">
        <v>242</v>
      </c>
      <c r="I97" s="91">
        <f t="shared" si="4"/>
        <v>0</v>
      </c>
      <c r="J97" s="91">
        <f t="shared" si="4"/>
        <v>0</v>
      </c>
      <c r="K97" s="44" t="s">
        <v>0</v>
      </c>
      <c r="M97" s="90" t="str">
        <f t="shared" si="2"/>
        <v>525</v>
      </c>
      <c r="N97" s="92">
        <f t="shared" si="3"/>
        <v>0</v>
      </c>
      <c r="P97"/>
    </row>
    <row r="98" spans="1:16" ht="15">
      <c r="A98" s="45" t="s">
        <v>109</v>
      </c>
      <c r="B98" s="38" t="s">
        <v>37</v>
      </c>
      <c r="C98" s="88" t="s">
        <v>101</v>
      </c>
      <c r="D98" s="94">
        <f>SUM(D99:D101)</f>
        <v>41355.8</v>
      </c>
      <c r="E98" s="94">
        <f>SUM(E99:E101)</f>
        <v>168719.2</v>
      </c>
      <c r="F98" s="43" t="s">
        <v>1</v>
      </c>
      <c r="H98" s="106" t="s">
        <v>243</v>
      </c>
      <c r="I98" s="91">
        <f>IF(D106&gt;=(D110+D111+D112),0,D106-(D110+D111+D112))</f>
        <v>0</v>
      </c>
      <c r="J98" s="91">
        <f>IF(E106&gt;=(E110+E111+E112),0,E106-(E110+E111+E112))</f>
        <v>0</v>
      </c>
      <c r="K98" s="44" t="s">
        <v>0</v>
      </c>
      <c r="M98" s="90" t="str">
        <f t="shared" si="2"/>
        <v>530</v>
      </c>
      <c r="N98" s="92">
        <f t="shared" si="3"/>
        <v>0</v>
      </c>
      <c r="P98"/>
    </row>
    <row r="99" spans="1:16" ht="26.25">
      <c r="A99" s="46" t="s">
        <v>114</v>
      </c>
      <c r="B99" s="86" t="s">
        <v>37</v>
      </c>
      <c r="C99" s="88" t="s">
        <v>102</v>
      </c>
      <c r="D99" s="95">
        <v>9448.4</v>
      </c>
      <c r="E99" s="95">
        <v>48656.4</v>
      </c>
      <c r="F99" s="43" t="s">
        <v>1</v>
      </c>
      <c r="H99" s="106" t="s">
        <v>246</v>
      </c>
      <c r="I99" s="91">
        <f>IF(D98&gt;=D113,0,D98-D113)</f>
        <v>0</v>
      </c>
      <c r="J99" s="91">
        <f>IF(E98&gt;=E113,0,E98-E113)</f>
        <v>0</v>
      </c>
      <c r="K99" s="44" t="s">
        <v>0</v>
      </c>
      <c r="M99" s="90" t="str">
        <f t="shared" si="2"/>
        <v>531</v>
      </c>
      <c r="N99" s="92">
        <f t="shared" si="3"/>
        <v>0</v>
      </c>
      <c r="P99"/>
    </row>
    <row r="100" spans="1:16" ht="26.25">
      <c r="A100" s="46" t="s">
        <v>166</v>
      </c>
      <c r="B100" s="86" t="s">
        <v>37</v>
      </c>
      <c r="C100" s="88" t="s">
        <v>104</v>
      </c>
      <c r="D100" s="95">
        <v>9113.5</v>
      </c>
      <c r="E100" s="95">
        <v>45608.7</v>
      </c>
      <c r="F100" s="43" t="s">
        <v>1</v>
      </c>
      <c r="M100" s="90" t="str">
        <f t="shared" si="2"/>
        <v>532</v>
      </c>
      <c r="N100" s="92">
        <f t="shared" si="3"/>
        <v>0</v>
      </c>
      <c r="P100"/>
    </row>
    <row r="101" spans="1:16" ht="15">
      <c r="A101" s="46" t="s">
        <v>28</v>
      </c>
      <c r="B101" s="86" t="s">
        <v>37</v>
      </c>
      <c r="C101" s="88" t="s">
        <v>105</v>
      </c>
      <c r="D101" s="95">
        <v>22793.9</v>
      </c>
      <c r="E101" s="95">
        <v>74454.1</v>
      </c>
      <c r="F101" s="43" t="s">
        <v>1</v>
      </c>
      <c r="M101" s="90" t="str">
        <f t="shared" si="2"/>
        <v>533</v>
      </c>
      <c r="N101" s="92">
        <f t="shared" si="3"/>
        <v>0</v>
      </c>
      <c r="P101"/>
    </row>
    <row r="102" spans="1:16" ht="38.25" customHeight="1">
      <c r="A102" s="21" t="s">
        <v>190</v>
      </c>
      <c r="B102" s="38" t="s">
        <v>37</v>
      </c>
      <c r="C102" s="88" t="s">
        <v>191</v>
      </c>
      <c r="D102" s="94">
        <f>SUM(D103:D105)</f>
        <v>8308.2</v>
      </c>
      <c r="E102" s="94">
        <f>SUM(E103:E105)</f>
        <v>27545.600000000002</v>
      </c>
      <c r="F102" s="43" t="s">
        <v>1</v>
      </c>
      <c r="H102" s="115" t="s">
        <v>296</v>
      </c>
      <c r="I102" s="116"/>
      <c r="J102" s="116"/>
      <c r="K102" s="117"/>
      <c r="M102" s="90" t="str">
        <f t="shared" si="2"/>
        <v>534</v>
      </c>
      <c r="N102" s="92">
        <f t="shared" si="3"/>
        <v>0</v>
      </c>
      <c r="P102"/>
    </row>
    <row r="103" spans="1:16" ht="26.25">
      <c r="A103" s="46" t="s">
        <v>117</v>
      </c>
      <c r="B103" s="86" t="s">
        <v>37</v>
      </c>
      <c r="C103" s="88" t="s">
        <v>193</v>
      </c>
      <c r="D103" s="95">
        <v>2216.8</v>
      </c>
      <c r="E103" s="95">
        <v>7221.7</v>
      </c>
      <c r="F103" s="43" t="s">
        <v>1</v>
      </c>
      <c r="H103" s="118" t="s">
        <v>284</v>
      </c>
      <c r="I103" s="118"/>
      <c r="J103" s="118"/>
      <c r="K103" s="91">
        <f aca="true" t="shared" si="5" ref="K103:K108">IF(F80&gt;=F86,0,F80-F86)</f>
        <v>0</v>
      </c>
      <c r="M103" s="90" t="str">
        <f t="shared" si="2"/>
        <v>535</v>
      </c>
      <c r="N103" s="92">
        <f t="shared" si="3"/>
        <v>0</v>
      </c>
      <c r="P103"/>
    </row>
    <row r="104" spans="1:16" ht="26.25">
      <c r="A104" s="46" t="s">
        <v>192</v>
      </c>
      <c r="B104" s="86" t="s">
        <v>37</v>
      </c>
      <c r="C104" s="88" t="s">
        <v>194</v>
      </c>
      <c r="D104" s="95">
        <v>6091.4</v>
      </c>
      <c r="E104" s="95">
        <v>20323.9</v>
      </c>
      <c r="F104" s="43" t="s">
        <v>1</v>
      </c>
      <c r="H104" s="118" t="s">
        <v>285</v>
      </c>
      <c r="I104" s="118"/>
      <c r="J104" s="118"/>
      <c r="K104" s="91">
        <f t="shared" si="5"/>
        <v>0</v>
      </c>
      <c r="M104" s="90" t="str">
        <f t="shared" si="2"/>
        <v>536</v>
      </c>
      <c r="N104" s="92">
        <f t="shared" si="3"/>
        <v>0</v>
      </c>
      <c r="P104"/>
    </row>
    <row r="105" spans="1:16" ht="15">
      <c r="A105" s="46" t="s">
        <v>118</v>
      </c>
      <c r="B105" s="86" t="s">
        <v>37</v>
      </c>
      <c r="C105" s="88" t="s">
        <v>195</v>
      </c>
      <c r="D105" s="95"/>
      <c r="E105" s="95"/>
      <c r="F105" s="43" t="s">
        <v>1</v>
      </c>
      <c r="H105" s="118" t="s">
        <v>286</v>
      </c>
      <c r="I105" s="118"/>
      <c r="J105" s="118"/>
      <c r="K105" s="91">
        <f t="shared" si="5"/>
        <v>0</v>
      </c>
      <c r="M105" s="90" t="str">
        <f t="shared" si="2"/>
        <v>537</v>
      </c>
      <c r="N105" s="92">
        <f t="shared" si="3"/>
        <v>0</v>
      </c>
      <c r="P105"/>
    </row>
    <row r="106" spans="1:16" ht="38.25">
      <c r="A106" s="21" t="s">
        <v>196</v>
      </c>
      <c r="B106" s="38" t="s">
        <v>37</v>
      </c>
      <c r="C106" s="88" t="s">
        <v>197</v>
      </c>
      <c r="D106" s="94">
        <f>SUM(D107:D109)</f>
        <v>0</v>
      </c>
      <c r="E106" s="94">
        <f>SUM(E107:E109)</f>
        <v>0</v>
      </c>
      <c r="F106" s="43" t="s">
        <v>1</v>
      </c>
      <c r="H106" s="118" t="s">
        <v>287</v>
      </c>
      <c r="I106" s="118"/>
      <c r="J106" s="118"/>
      <c r="K106" s="91">
        <f t="shared" si="5"/>
        <v>0</v>
      </c>
      <c r="M106" s="90" t="str">
        <f t="shared" si="2"/>
        <v>538</v>
      </c>
      <c r="N106" s="92">
        <f t="shared" si="3"/>
        <v>0</v>
      </c>
      <c r="P106"/>
    </row>
    <row r="107" spans="1:16" ht="26.25">
      <c r="A107" s="46" t="s">
        <v>117</v>
      </c>
      <c r="B107" s="86" t="s">
        <v>37</v>
      </c>
      <c r="C107" s="88" t="s">
        <v>198</v>
      </c>
      <c r="D107" s="95"/>
      <c r="E107" s="95"/>
      <c r="F107" s="43" t="s">
        <v>1</v>
      </c>
      <c r="H107" s="118" t="s">
        <v>288</v>
      </c>
      <c r="I107" s="118"/>
      <c r="J107" s="118"/>
      <c r="K107" s="91">
        <f t="shared" si="5"/>
        <v>0</v>
      </c>
      <c r="M107" s="90" t="str">
        <f t="shared" si="2"/>
        <v>539</v>
      </c>
      <c r="N107" s="92">
        <f t="shared" si="3"/>
        <v>0</v>
      </c>
      <c r="P107"/>
    </row>
    <row r="108" spans="1:16" ht="26.25">
      <c r="A108" s="46" t="s">
        <v>192</v>
      </c>
      <c r="B108" s="86" t="s">
        <v>37</v>
      </c>
      <c r="C108" s="88" t="s">
        <v>103</v>
      </c>
      <c r="D108" s="95"/>
      <c r="E108" s="95"/>
      <c r="F108" s="43" t="s">
        <v>1</v>
      </c>
      <c r="H108" s="118" t="s">
        <v>289</v>
      </c>
      <c r="I108" s="118"/>
      <c r="J108" s="118"/>
      <c r="K108" s="91">
        <f t="shared" si="5"/>
        <v>0</v>
      </c>
      <c r="M108" s="90" t="str">
        <f t="shared" si="2"/>
        <v>540</v>
      </c>
      <c r="N108" s="92">
        <f t="shared" si="3"/>
        <v>0</v>
      </c>
      <c r="P108"/>
    </row>
    <row r="109" spans="1:16" ht="15">
      <c r="A109" s="46" t="s">
        <v>118</v>
      </c>
      <c r="B109" s="86" t="s">
        <v>37</v>
      </c>
      <c r="C109" s="88" t="s">
        <v>106</v>
      </c>
      <c r="D109" s="95"/>
      <c r="E109" s="95"/>
      <c r="F109" s="43" t="s">
        <v>1</v>
      </c>
      <c r="H109" s="118" t="s">
        <v>290</v>
      </c>
      <c r="I109" s="118"/>
      <c r="J109" s="118"/>
      <c r="K109" s="91">
        <f aca="true" t="shared" si="6" ref="K109:K114">IF(F80&gt;=E92,0,F80-E92)</f>
        <v>0</v>
      </c>
      <c r="M109" s="90" t="str">
        <f t="shared" si="2"/>
        <v>541</v>
      </c>
      <c r="N109" s="92">
        <f t="shared" si="3"/>
        <v>0</v>
      </c>
      <c r="P109"/>
    </row>
    <row r="110" spans="1:16" ht="25.5">
      <c r="A110" s="21" t="s">
        <v>199</v>
      </c>
      <c r="B110" s="38" t="s">
        <v>37</v>
      </c>
      <c r="C110" s="88" t="s">
        <v>107</v>
      </c>
      <c r="D110" s="95"/>
      <c r="E110" s="95"/>
      <c r="F110" s="43" t="s">
        <v>1</v>
      </c>
      <c r="H110" s="118" t="s">
        <v>291</v>
      </c>
      <c r="I110" s="118"/>
      <c r="J110" s="118"/>
      <c r="K110" s="91">
        <f t="shared" si="6"/>
        <v>0</v>
      </c>
      <c r="M110" s="90" t="str">
        <f t="shared" si="2"/>
        <v>542</v>
      </c>
      <c r="N110" s="92">
        <f t="shared" si="3"/>
        <v>0</v>
      </c>
      <c r="P110"/>
    </row>
    <row r="111" spans="1:16" ht="15">
      <c r="A111" s="21" t="s">
        <v>200</v>
      </c>
      <c r="B111" s="86" t="s">
        <v>37</v>
      </c>
      <c r="C111" s="88" t="s">
        <v>108</v>
      </c>
      <c r="D111" s="95"/>
      <c r="E111" s="95"/>
      <c r="F111" s="43" t="s">
        <v>1</v>
      </c>
      <c r="H111" s="118" t="s">
        <v>292</v>
      </c>
      <c r="I111" s="118"/>
      <c r="J111" s="118"/>
      <c r="K111" s="91">
        <f t="shared" si="6"/>
        <v>0</v>
      </c>
      <c r="M111" s="90" t="str">
        <f t="shared" si="2"/>
        <v>543</v>
      </c>
      <c r="N111" s="92">
        <f t="shared" si="3"/>
        <v>0</v>
      </c>
      <c r="P111"/>
    </row>
    <row r="112" spans="1:16" ht="15">
      <c r="A112" s="21" t="s">
        <v>201</v>
      </c>
      <c r="B112" s="86" t="s">
        <v>37</v>
      </c>
      <c r="C112" s="88" t="s">
        <v>202</v>
      </c>
      <c r="D112" s="95"/>
      <c r="E112" s="95"/>
      <c r="F112" s="43" t="s">
        <v>1</v>
      </c>
      <c r="H112" s="118" t="s">
        <v>293</v>
      </c>
      <c r="I112" s="118"/>
      <c r="J112" s="118"/>
      <c r="K112" s="91">
        <f t="shared" si="6"/>
        <v>0</v>
      </c>
      <c r="M112" s="90" t="str">
        <f t="shared" si="2"/>
        <v>544</v>
      </c>
      <c r="N112" s="92">
        <f t="shared" si="3"/>
        <v>0</v>
      </c>
      <c r="P112"/>
    </row>
    <row r="113" spans="1:16" ht="39">
      <c r="A113" s="45" t="s">
        <v>204</v>
      </c>
      <c r="B113" s="86" t="s">
        <v>37</v>
      </c>
      <c r="C113" s="88" t="s">
        <v>203</v>
      </c>
      <c r="D113" s="95">
        <v>91.8</v>
      </c>
      <c r="E113" s="95">
        <v>284</v>
      </c>
      <c r="F113" s="43" t="s">
        <v>1</v>
      </c>
      <c r="H113" s="118" t="s">
        <v>294</v>
      </c>
      <c r="I113" s="118"/>
      <c r="J113" s="118"/>
      <c r="K113" s="91">
        <f t="shared" si="6"/>
        <v>0</v>
      </c>
      <c r="M113" s="90" t="str">
        <f t="shared" si="2"/>
        <v>545</v>
      </c>
      <c r="N113" s="92">
        <f t="shared" si="3"/>
        <v>0</v>
      </c>
      <c r="P113"/>
    </row>
    <row r="114" spans="1:16" ht="38.25">
      <c r="A114" s="49" t="s">
        <v>205</v>
      </c>
      <c r="B114" s="87" t="s">
        <v>84</v>
      </c>
      <c r="C114" s="88" t="s">
        <v>206</v>
      </c>
      <c r="D114" s="43" t="s">
        <v>1</v>
      </c>
      <c r="E114" s="43" t="s">
        <v>1</v>
      </c>
      <c r="F114" s="104">
        <f>F17+F26+F49+F73+F80</f>
        <v>1178.5</v>
      </c>
      <c r="H114" s="118" t="s">
        <v>295</v>
      </c>
      <c r="I114" s="118"/>
      <c r="J114" s="118"/>
      <c r="K114" s="91">
        <f t="shared" si="6"/>
        <v>0</v>
      </c>
      <c r="M114" s="90" t="str">
        <f t="shared" si="2"/>
        <v>600</v>
      </c>
      <c r="N114" s="110" t="s">
        <v>0</v>
      </c>
      <c r="P114"/>
    </row>
    <row r="115" spans="1:16" ht="26.25">
      <c r="A115" s="101" t="s">
        <v>207</v>
      </c>
      <c r="B115" s="38" t="s">
        <v>25</v>
      </c>
      <c r="C115" s="42" t="s">
        <v>208</v>
      </c>
      <c r="D115" s="43" t="s">
        <v>1</v>
      </c>
      <c r="E115" s="43" t="s">
        <v>1</v>
      </c>
      <c r="F115" s="105">
        <f>F19+F31+F54+F74+F86</f>
        <v>994</v>
      </c>
      <c r="H115"/>
      <c r="I115"/>
      <c r="J115"/>
      <c r="K115"/>
      <c r="M115" s="90" t="str">
        <f t="shared" si="2"/>
        <v>610</v>
      </c>
      <c r="N115" s="110" t="s">
        <v>0</v>
      </c>
      <c r="P115"/>
    </row>
    <row r="116" spans="1:16" ht="38.25">
      <c r="A116" s="21" t="s">
        <v>209</v>
      </c>
      <c r="B116" s="38" t="s">
        <v>25</v>
      </c>
      <c r="C116" s="42" t="s">
        <v>210</v>
      </c>
      <c r="D116" s="105">
        <f>D20+D36+D59+D75+D92</f>
        <v>997</v>
      </c>
      <c r="E116" s="105">
        <f>E20+E36+E59+E75+E92</f>
        <v>1036</v>
      </c>
      <c r="F116" s="43" t="s">
        <v>1</v>
      </c>
      <c r="H116" s="119" t="s">
        <v>10</v>
      </c>
      <c r="I116" s="119"/>
      <c r="J116" s="119"/>
      <c r="K116" s="119"/>
      <c r="M116" s="90" t="str">
        <f t="shared" si="2"/>
        <v>611</v>
      </c>
      <c r="N116" s="92">
        <f t="shared" si="3"/>
        <v>0</v>
      </c>
      <c r="P116"/>
    </row>
    <row r="117" spans="1:16" ht="26.25">
      <c r="A117" s="45" t="s">
        <v>211</v>
      </c>
      <c r="B117" s="38" t="s">
        <v>37</v>
      </c>
      <c r="C117" s="88" t="s">
        <v>212</v>
      </c>
      <c r="D117" s="94">
        <f>D22+D41+D64+D76+D98</f>
        <v>65622.8</v>
      </c>
      <c r="E117" s="94">
        <f>E22+E41+E64+E76+E98</f>
        <v>256046.5</v>
      </c>
      <c r="F117" s="43" t="s">
        <v>1</v>
      </c>
      <c r="H117" s="114" t="s">
        <v>269</v>
      </c>
      <c r="I117" s="114"/>
      <c r="J117" s="114"/>
      <c r="K117" s="111">
        <f>IF((E93+E102)=0,0,IF(OR(E102=0,E93=0),"Ошибка",0))</f>
        <v>0</v>
      </c>
      <c r="M117" s="90" t="str">
        <f t="shared" si="2"/>
        <v>612</v>
      </c>
      <c r="N117" s="92">
        <f t="shared" si="3"/>
        <v>0</v>
      </c>
      <c r="P117"/>
    </row>
    <row r="118" spans="1:16" ht="39">
      <c r="A118" s="46" t="s">
        <v>216</v>
      </c>
      <c r="B118" s="86" t="s">
        <v>37</v>
      </c>
      <c r="C118" s="88" t="s">
        <v>213</v>
      </c>
      <c r="D118" s="94">
        <f>D23+D42+D65+D99</f>
        <v>9448.4</v>
      </c>
      <c r="E118" s="94">
        <f>E23+E42+E65+E99</f>
        <v>48656.4</v>
      </c>
      <c r="F118" s="43" t="s">
        <v>1</v>
      </c>
      <c r="H118" s="114" t="s">
        <v>270</v>
      </c>
      <c r="I118" s="114"/>
      <c r="J118" s="114"/>
      <c r="K118" s="111">
        <f>IF((E94+E106)=0,0,IF(OR(E106=0,E94=0),"Ошибка",0))</f>
        <v>0</v>
      </c>
      <c r="M118" s="90" t="str">
        <f t="shared" si="2"/>
        <v>613</v>
      </c>
      <c r="N118" s="92">
        <f t="shared" si="3"/>
        <v>0</v>
      </c>
      <c r="P118"/>
    </row>
    <row r="119" spans="1:16" ht="26.25">
      <c r="A119" s="46" t="s">
        <v>217</v>
      </c>
      <c r="B119" s="86" t="s">
        <v>37</v>
      </c>
      <c r="C119" s="88" t="s">
        <v>214</v>
      </c>
      <c r="D119" s="94">
        <f>D24+D43+D66+D77+D100</f>
        <v>33380.5</v>
      </c>
      <c r="E119" s="94">
        <f>E24+E43+E66+E77+E100</f>
        <v>132936</v>
      </c>
      <c r="F119" s="43" t="s">
        <v>1</v>
      </c>
      <c r="H119" s="114" t="s">
        <v>271</v>
      </c>
      <c r="I119" s="114"/>
      <c r="J119" s="114"/>
      <c r="K119" s="111">
        <f>IF((E95+E110)=0,0,IF(OR(E110=0,E95=0),"Ошибка",0))</f>
        <v>0</v>
      </c>
      <c r="M119" s="90" t="str">
        <f t="shared" si="2"/>
        <v>614</v>
      </c>
      <c r="N119" s="92">
        <f t="shared" si="3"/>
        <v>0</v>
      </c>
      <c r="P119"/>
    </row>
    <row r="120" spans="1:16" ht="26.25">
      <c r="A120" s="46" t="s">
        <v>218</v>
      </c>
      <c r="B120" s="86" t="s">
        <v>37</v>
      </c>
      <c r="C120" s="88" t="s">
        <v>215</v>
      </c>
      <c r="D120" s="94">
        <f>D67+D78+D101</f>
        <v>22793.9</v>
      </c>
      <c r="E120" s="94">
        <f>E67+E78+E101</f>
        <v>74454.1</v>
      </c>
      <c r="F120" s="43" t="s">
        <v>1</v>
      </c>
      <c r="H120" s="114" t="s">
        <v>272</v>
      </c>
      <c r="I120" s="114"/>
      <c r="J120" s="114"/>
      <c r="K120" s="111">
        <f>IF((E96+E111)=0,0,IF(OR(E111=0,E96=0),"Ошибка",0))</f>
        <v>0</v>
      </c>
      <c r="M120" s="90" t="str">
        <f t="shared" si="2"/>
        <v>615</v>
      </c>
      <c r="N120" s="92">
        <f t="shared" si="3"/>
        <v>0</v>
      </c>
      <c r="P120"/>
    </row>
    <row r="121" spans="1:11" ht="12.75">
      <c r="A121" s="50" t="s">
        <v>120</v>
      </c>
      <c r="B121" s="51"/>
      <c r="C121" s="52"/>
      <c r="D121" s="53"/>
      <c r="E121" s="53"/>
      <c r="F121" s="54"/>
      <c r="H121" s="114" t="s">
        <v>273</v>
      </c>
      <c r="I121" s="114"/>
      <c r="J121" s="114"/>
      <c r="K121" s="111">
        <f>IF((E97+E112)=0,0,IF(OR(E112=0,E97=0),"Ошибка",0))</f>
        <v>0</v>
      </c>
    </row>
    <row r="122" spans="1:6" ht="12.75">
      <c r="A122" s="55"/>
      <c r="B122" s="56"/>
      <c r="C122" s="52"/>
      <c r="D122" s="53"/>
      <c r="E122" s="53"/>
      <c r="F122" s="54"/>
    </row>
    <row r="123" spans="1:6" ht="12.75">
      <c r="A123" s="57" t="s">
        <v>3</v>
      </c>
      <c r="B123" s="156" t="s">
        <v>299</v>
      </c>
      <c r="C123" s="145"/>
      <c r="D123" s="145"/>
      <c r="F123" s="59"/>
    </row>
    <row r="124" spans="1:6" ht="12.75">
      <c r="A124" s="57"/>
      <c r="B124" s="146" t="s">
        <v>80</v>
      </c>
      <c r="C124" s="146"/>
      <c r="D124" s="146"/>
      <c r="F124" s="58" t="s">
        <v>19</v>
      </c>
    </row>
    <row r="125" spans="1:6" ht="25.5">
      <c r="A125" s="79" t="s">
        <v>121</v>
      </c>
      <c r="B125" s="157" t="s">
        <v>300</v>
      </c>
      <c r="C125" s="136"/>
      <c r="D125" s="158" t="s">
        <v>301</v>
      </c>
      <c r="E125" s="135"/>
      <c r="F125" s="59"/>
    </row>
    <row r="126" spans="1:6" ht="12.75">
      <c r="A126" s="60"/>
      <c r="B126" s="137" t="s">
        <v>20</v>
      </c>
      <c r="C126" s="137"/>
      <c r="D126" s="137" t="s">
        <v>18</v>
      </c>
      <c r="E126" s="137"/>
      <c r="F126" s="61" t="s">
        <v>19</v>
      </c>
    </row>
    <row r="127" spans="1:6" ht="15">
      <c r="A127" s="62"/>
      <c r="B127" s="158" t="s">
        <v>302</v>
      </c>
      <c r="C127" s="135"/>
      <c r="D127" s="135"/>
      <c r="E127"/>
      <c r="F127" s="159" t="s">
        <v>303</v>
      </c>
    </row>
    <row r="128" spans="1:6" ht="27.75" customHeight="1">
      <c r="A128" s="63"/>
      <c r="B128" s="132" t="s">
        <v>119</v>
      </c>
      <c r="C128" s="132"/>
      <c r="D128" s="132"/>
      <c r="E128"/>
      <c r="F128" s="64" t="s">
        <v>21</v>
      </c>
    </row>
    <row r="129" spans="1:6" ht="12.75">
      <c r="A129" s="66"/>
      <c r="B129" s="66"/>
      <c r="C129" s="67"/>
      <c r="D129" s="67"/>
      <c r="E129" s="67"/>
      <c r="F129" s="67"/>
    </row>
    <row r="130" spans="1:6" ht="12.75">
      <c r="A130" s="66"/>
      <c r="B130" s="66"/>
      <c r="C130" s="67"/>
      <c r="D130" s="67"/>
      <c r="E130" s="67"/>
      <c r="F130" s="67"/>
    </row>
    <row r="131" spans="1:6" ht="12.75">
      <c r="A131" s="66"/>
      <c r="B131" s="66"/>
      <c r="C131" s="67"/>
      <c r="D131" s="67"/>
      <c r="E131" s="67"/>
      <c r="F131" s="67"/>
    </row>
    <row r="132" spans="1:6" ht="12.75">
      <c r="A132" s="66"/>
      <c r="B132" s="66"/>
      <c r="C132" s="67"/>
      <c r="D132" s="67"/>
      <c r="E132" s="67"/>
      <c r="F132" s="67"/>
    </row>
    <row r="133" spans="1:6" ht="12.75">
      <c r="A133" s="66"/>
      <c r="B133" s="66"/>
      <c r="C133" s="67"/>
      <c r="D133" s="67"/>
      <c r="E133" s="67"/>
      <c r="F133" s="67"/>
    </row>
    <row r="134" spans="1:6" ht="12.75">
      <c r="A134" s="66"/>
      <c r="B134" s="66"/>
      <c r="C134" s="67"/>
      <c r="D134" s="67"/>
      <c r="E134" s="67"/>
      <c r="F134" s="67"/>
    </row>
    <row r="135" spans="1:6" ht="12.75">
      <c r="A135" s="66"/>
      <c r="B135" s="66"/>
      <c r="C135" s="67"/>
      <c r="D135" s="67"/>
      <c r="E135" s="67"/>
      <c r="F135" s="67"/>
    </row>
    <row r="136" spans="1:6" ht="12.75">
      <c r="A136" s="71"/>
      <c r="B136" s="71"/>
      <c r="C136" s="72"/>
      <c r="D136" s="72"/>
      <c r="E136" s="72"/>
      <c r="F136" s="73"/>
    </row>
    <row r="137" spans="1:6" ht="12.75">
      <c r="A137" s="66"/>
      <c r="B137" s="66"/>
      <c r="C137" s="74"/>
      <c r="D137" s="74"/>
      <c r="E137" s="74"/>
      <c r="F137" s="75"/>
    </row>
    <row r="138" spans="1:6" ht="12.75">
      <c r="A138" s="66"/>
      <c r="B138" s="66"/>
      <c r="C138" s="74"/>
      <c r="D138" s="74"/>
      <c r="E138" s="74"/>
      <c r="F138" s="75"/>
    </row>
    <row r="139" spans="1:6" ht="12.75">
      <c r="A139" s="66"/>
      <c r="B139" s="66"/>
      <c r="C139" s="74"/>
      <c r="D139" s="74"/>
      <c r="E139" s="74"/>
      <c r="F139" s="75"/>
    </row>
    <row r="140" spans="1:6" ht="12.75">
      <c r="A140" s="76"/>
      <c r="B140" s="76"/>
      <c r="C140" s="74"/>
      <c r="D140" s="74"/>
      <c r="E140" s="74"/>
      <c r="F140" s="75"/>
    </row>
    <row r="141" spans="1:6" ht="12.75">
      <c r="A141" s="76"/>
      <c r="B141" s="76"/>
      <c r="C141" s="77"/>
      <c r="D141" s="77"/>
      <c r="E141" s="77"/>
      <c r="F141" s="77"/>
    </row>
    <row r="142" spans="1:6" ht="12.75">
      <c r="A142" s="66"/>
      <c r="B142" s="66"/>
      <c r="C142" s="67"/>
      <c r="D142" s="67"/>
      <c r="E142" s="67"/>
      <c r="F142" s="67"/>
    </row>
    <row r="143" spans="1:6" ht="12.75">
      <c r="A143" s="70"/>
      <c r="B143" s="70"/>
      <c r="C143" s="70"/>
      <c r="D143" s="70"/>
      <c r="E143" s="70"/>
      <c r="F143" s="70"/>
    </row>
  </sheetData>
  <sheetProtection/>
  <mergeCells count="107">
    <mergeCell ref="I64:I65"/>
    <mergeCell ref="J64:J65"/>
    <mergeCell ref="K64:K65"/>
    <mergeCell ref="H86:K86"/>
    <mergeCell ref="H78:J78"/>
    <mergeCell ref="H83:J83"/>
    <mergeCell ref="H84:J84"/>
    <mergeCell ref="K33:K34"/>
    <mergeCell ref="K57:K58"/>
    <mergeCell ref="H59:H60"/>
    <mergeCell ref="I59:I60"/>
    <mergeCell ref="J59:J60"/>
    <mergeCell ref="K59:K60"/>
    <mergeCell ref="H40:J40"/>
    <mergeCell ref="H41:J41"/>
    <mergeCell ref="H42:J42"/>
    <mergeCell ref="H43:J43"/>
    <mergeCell ref="E3:F3"/>
    <mergeCell ref="E4:F4"/>
    <mergeCell ref="E5:F5"/>
    <mergeCell ref="H26:K26"/>
    <mergeCell ref="H55:K55"/>
    <mergeCell ref="H57:H58"/>
    <mergeCell ref="I57:I58"/>
    <mergeCell ref="J57:J58"/>
    <mergeCell ref="K30:K31"/>
    <mergeCell ref="H28:H29"/>
    <mergeCell ref="B126:C126"/>
    <mergeCell ref="A3:D3"/>
    <mergeCell ref="A9:F9"/>
    <mergeCell ref="A4:D4"/>
    <mergeCell ref="A5:D5"/>
    <mergeCell ref="A10:F10"/>
    <mergeCell ref="D125:E125"/>
    <mergeCell ref="D126:E126"/>
    <mergeCell ref="B123:D123"/>
    <mergeCell ref="B124:D124"/>
    <mergeCell ref="M15:N15"/>
    <mergeCell ref="H15:K15"/>
    <mergeCell ref="B128:D128"/>
    <mergeCell ref="A11:F11"/>
    <mergeCell ref="A12:F12"/>
    <mergeCell ref="B127:D127"/>
    <mergeCell ref="H30:H31"/>
    <mergeCell ref="I30:I31"/>
    <mergeCell ref="J30:J31"/>
    <mergeCell ref="B125:C125"/>
    <mergeCell ref="H21:K21"/>
    <mergeCell ref="H37:K37"/>
    <mergeCell ref="H38:J38"/>
    <mergeCell ref="H39:J39"/>
    <mergeCell ref="H24:J24"/>
    <mergeCell ref="A7:F7"/>
    <mergeCell ref="I28:I29"/>
    <mergeCell ref="J28:J29"/>
    <mergeCell ref="K28:K29"/>
    <mergeCell ref="H33:H34"/>
    <mergeCell ref="H44:J44"/>
    <mergeCell ref="H22:J22"/>
    <mergeCell ref="H23:J23"/>
    <mergeCell ref="I33:I34"/>
    <mergeCell ref="J33:J34"/>
    <mergeCell ref="H110:J110"/>
    <mergeCell ref="H52:J52"/>
    <mergeCell ref="H53:J53"/>
    <mergeCell ref="H106:J106"/>
    <mergeCell ref="H107:J107"/>
    <mergeCell ref="H111:J111"/>
    <mergeCell ref="H112:J112"/>
    <mergeCell ref="H113:J113"/>
    <mergeCell ref="H114:J114"/>
    <mergeCell ref="H45:J45"/>
    <mergeCell ref="H46:J46"/>
    <mergeCell ref="H47:J47"/>
    <mergeCell ref="H49:K49"/>
    <mergeCell ref="H50:J50"/>
    <mergeCell ref="H51:J51"/>
    <mergeCell ref="H62:H63"/>
    <mergeCell ref="I62:I63"/>
    <mergeCell ref="J62:J63"/>
    <mergeCell ref="H80:K80"/>
    <mergeCell ref="H81:J81"/>
    <mergeCell ref="H82:J82"/>
    <mergeCell ref="H76:J76"/>
    <mergeCell ref="H77:J77"/>
    <mergeCell ref="K62:K63"/>
    <mergeCell ref="H64:H65"/>
    <mergeCell ref="H116:K116"/>
    <mergeCell ref="H117:J117"/>
    <mergeCell ref="H118:J118"/>
    <mergeCell ref="H119:J119"/>
    <mergeCell ref="H102:K102"/>
    <mergeCell ref="H103:J103"/>
    <mergeCell ref="H104:J104"/>
    <mergeCell ref="H105:J105"/>
    <mergeCell ref="H109:J109"/>
    <mergeCell ref="H108:J108"/>
    <mergeCell ref="H120:J120"/>
    <mergeCell ref="H121:J121"/>
    <mergeCell ref="H68:K68"/>
    <mergeCell ref="H69:J69"/>
    <mergeCell ref="H70:J70"/>
    <mergeCell ref="H71:J71"/>
    <mergeCell ref="H72:J72"/>
    <mergeCell ref="H73:J73"/>
    <mergeCell ref="H74:J74"/>
    <mergeCell ref="H75:J75"/>
  </mergeCells>
  <dataValidations count="4">
    <dataValidation allowBlank="1" prompt="Выберите наименование организации" errorTitle="ОШИБКА!" error="Воспользуйтесь выпадающим списком" sqref="A9:F9"/>
    <dataValidation allowBlank="1" prompt="Выберите или введите наименование лесничества" sqref="A11:F11"/>
    <dataValidation errorStyle="information" type="list" allowBlank="1" showInputMessage="1" showErrorMessage="1" prompt="Выберите год" errorTitle="ОШИБКА!" error="Воспользуйтесь выпадающим списком" sqref="C8">
      <formula1>"2016,2017,2018"</formula1>
    </dataValidation>
    <dataValidation type="list" allowBlank="1" showInputMessage="1" showErrorMessage="1" prompt="Выберите месяц" errorTitle="ОШИБКА!" error="Воспользуйтесь выпадающим списком" sqref="B8">
      <formula1>"март,июнь,сентябрь,декабрь"</formula1>
    </dataValidation>
  </dataValidations>
  <printOptions horizontalCentered="1"/>
  <pageMargins left="0.3937007874015748" right="0.3937007874015748" top="0.1968503937007874" bottom="0.3937007874015748" header="0.2362204724409449" footer="0.1968503937007874"/>
  <pageSetup horizontalDpi="600" verticalDpi="600" orientation="portrait" paperSize="9" scale="80" r:id="rId3"/>
  <headerFooter alignWithMargins="0">
    <oddFooter>&amp;C&amp;P</oddFooter>
  </headerFooter>
  <rowBreaks count="3" manualBreakCount="3">
    <brk id="40" max="5" man="1"/>
    <brk id="79" max="5" man="1"/>
    <brk id="116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9.00390625" style="1" customWidth="1"/>
    <col min="2" max="16384" width="9.140625" style="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0.28125" style="18" customWidth="1"/>
    <col min="2" max="2" width="13.28125" style="18" customWidth="1"/>
    <col min="3" max="18" width="8.57421875" style="18" customWidth="1"/>
    <col min="19" max="16384" width="9.140625" style="18" customWidth="1"/>
  </cols>
  <sheetData>
    <row r="1" spans="1:18" ht="27" customHeight="1">
      <c r="A1" s="154" t="s">
        <v>63</v>
      </c>
      <c r="B1" s="17" t="s">
        <v>64</v>
      </c>
      <c r="C1" s="154" t="s">
        <v>65</v>
      </c>
      <c r="D1" s="154"/>
      <c r="E1" s="154" t="s">
        <v>66</v>
      </c>
      <c r="F1" s="154"/>
      <c r="G1" s="154" t="s">
        <v>67</v>
      </c>
      <c r="H1" s="154"/>
      <c r="I1" s="154" t="s">
        <v>68</v>
      </c>
      <c r="J1" s="154"/>
      <c r="K1" s="154" t="s">
        <v>69</v>
      </c>
      <c r="L1" s="154"/>
      <c r="M1" s="154" t="s">
        <v>70</v>
      </c>
      <c r="N1" s="154"/>
      <c r="O1" s="154" t="s">
        <v>71</v>
      </c>
      <c r="P1" s="154"/>
      <c r="Q1" s="154" t="s">
        <v>72</v>
      </c>
      <c r="R1" s="154"/>
    </row>
    <row r="2" spans="1:18" ht="12.75">
      <c r="A2" s="154"/>
      <c r="B2" s="17" t="s">
        <v>73</v>
      </c>
      <c r="C2" s="17" t="s">
        <v>74</v>
      </c>
      <c r="D2" s="17" t="s">
        <v>75</v>
      </c>
      <c r="E2" s="17" t="s">
        <v>74</v>
      </c>
      <c r="F2" s="17" t="s">
        <v>75</v>
      </c>
      <c r="G2" s="17" t="s">
        <v>74</v>
      </c>
      <c r="H2" s="17" t="s">
        <v>75</v>
      </c>
      <c r="I2" s="17" t="s">
        <v>74</v>
      </c>
      <c r="J2" s="17" t="s">
        <v>75</v>
      </c>
      <c r="K2" s="17" t="s">
        <v>74</v>
      </c>
      <c r="L2" s="17" t="s">
        <v>75</v>
      </c>
      <c r="M2" s="17" t="s">
        <v>74</v>
      </c>
      <c r="N2" s="17" t="s">
        <v>75</v>
      </c>
      <c r="O2" s="17" t="s">
        <v>74</v>
      </c>
      <c r="P2" s="17" t="s">
        <v>75</v>
      </c>
      <c r="Q2" s="17" t="s">
        <v>74</v>
      </c>
      <c r="R2" s="17" t="s">
        <v>75</v>
      </c>
    </row>
    <row r="3" spans="1:14" ht="12.75">
      <c r="A3" s="19" t="s">
        <v>219</v>
      </c>
      <c r="B3" s="20">
        <v>1</v>
      </c>
      <c r="E3" s="18">
        <v>9</v>
      </c>
      <c r="F3" s="18">
        <v>1</v>
      </c>
      <c r="I3" s="18">
        <v>1</v>
      </c>
      <c r="J3" s="18">
        <v>3</v>
      </c>
      <c r="K3" s="18">
        <v>11</v>
      </c>
      <c r="L3" s="18">
        <v>1</v>
      </c>
      <c r="M3" s="18">
        <v>1</v>
      </c>
      <c r="N3" s="18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N2" sqref="N2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574218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574218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49</v>
      </c>
      <c r="B1" s="2" t="s">
        <v>50</v>
      </c>
      <c r="C1" s="2" t="s">
        <v>51</v>
      </c>
      <c r="D1" s="3" t="s">
        <v>62</v>
      </c>
      <c r="E1" s="155" t="s">
        <v>52</v>
      </c>
      <c r="F1" s="155"/>
      <c r="G1" s="155" t="s">
        <v>53</v>
      </c>
      <c r="H1" s="155"/>
      <c r="I1" s="155" t="s">
        <v>54</v>
      </c>
      <c r="J1" s="155"/>
      <c r="K1" s="4" t="s">
        <v>55</v>
      </c>
      <c r="L1" s="4" t="s">
        <v>56</v>
      </c>
      <c r="M1" s="5" t="s">
        <v>57</v>
      </c>
      <c r="N1" s="5" t="s">
        <v>58</v>
      </c>
      <c r="O1" s="5" t="s">
        <v>59</v>
      </c>
      <c r="P1" s="5" t="s">
        <v>58</v>
      </c>
      <c r="Q1" s="4" t="s">
        <v>56</v>
      </c>
      <c r="R1" s="5" t="s">
        <v>57</v>
      </c>
      <c r="S1" s="5" t="s">
        <v>58</v>
      </c>
      <c r="T1" s="5" t="s">
        <v>59</v>
      </c>
      <c r="U1" s="5" t="s">
        <v>58</v>
      </c>
      <c r="V1" s="4" t="s">
        <v>56</v>
      </c>
      <c r="W1" s="5" t="s">
        <v>57</v>
      </c>
      <c r="X1" s="5" t="s">
        <v>58</v>
      </c>
      <c r="Y1" s="5" t="s">
        <v>59</v>
      </c>
      <c r="Z1" s="5" t="s">
        <v>58</v>
      </c>
      <c r="AA1" s="4" t="s">
        <v>56</v>
      </c>
      <c r="AB1" s="5" t="s">
        <v>57</v>
      </c>
      <c r="AC1" s="5" t="s">
        <v>58</v>
      </c>
      <c r="AD1" s="5" t="s">
        <v>59</v>
      </c>
      <c r="AE1" s="5" t="s">
        <v>58</v>
      </c>
      <c r="AF1" s="4" t="s">
        <v>56</v>
      </c>
      <c r="AG1" s="5" t="s">
        <v>57</v>
      </c>
      <c r="AH1" s="5" t="s">
        <v>58</v>
      </c>
      <c r="AI1" s="5" t="s">
        <v>59</v>
      </c>
      <c r="AJ1" s="5" t="s">
        <v>58</v>
      </c>
      <c r="AK1" s="4" t="s">
        <v>56</v>
      </c>
      <c r="AL1" s="5" t="s">
        <v>57</v>
      </c>
      <c r="AM1" s="5" t="s">
        <v>58</v>
      </c>
      <c r="AN1" s="5" t="s">
        <v>59</v>
      </c>
      <c r="AO1" s="5" t="s">
        <v>58</v>
      </c>
      <c r="AP1" s="4" t="s">
        <v>56</v>
      </c>
      <c r="AQ1" s="5" t="s">
        <v>57</v>
      </c>
      <c r="AR1" s="5" t="s">
        <v>58</v>
      </c>
      <c r="AS1" s="5" t="s">
        <v>59</v>
      </c>
      <c r="AT1" s="5" t="s">
        <v>58</v>
      </c>
      <c r="AU1" s="4" t="s">
        <v>56</v>
      </c>
      <c r="AV1" s="5" t="s">
        <v>57</v>
      </c>
      <c r="AW1" s="5" t="s">
        <v>58</v>
      </c>
      <c r="AX1" s="5" t="s">
        <v>59</v>
      </c>
      <c r="AY1" s="5" t="s">
        <v>58</v>
      </c>
      <c r="AZ1" s="4" t="s">
        <v>56</v>
      </c>
      <c r="BA1" s="5" t="s">
        <v>57</v>
      </c>
      <c r="BB1" s="5" t="s">
        <v>58</v>
      </c>
      <c r="BC1" s="5" t="s">
        <v>59</v>
      </c>
      <c r="BD1" s="5" t="s">
        <v>58</v>
      </c>
      <c r="BE1" s="4" t="s">
        <v>56</v>
      </c>
      <c r="BF1" s="5" t="s">
        <v>57</v>
      </c>
      <c r="BG1" s="5" t="s">
        <v>58</v>
      </c>
      <c r="BH1" s="5" t="s">
        <v>59</v>
      </c>
      <c r="BI1" s="5" t="s">
        <v>58</v>
      </c>
      <c r="BJ1" s="4" t="s">
        <v>56</v>
      </c>
      <c r="BK1" s="5" t="s">
        <v>57</v>
      </c>
      <c r="BL1" s="5" t="s">
        <v>58</v>
      </c>
      <c r="BM1" s="5" t="s">
        <v>59</v>
      </c>
      <c r="BN1" s="5" t="s">
        <v>58</v>
      </c>
      <c r="BO1" s="4" t="s">
        <v>56</v>
      </c>
      <c r="BP1" s="5" t="s">
        <v>57</v>
      </c>
      <c r="BQ1" s="5" t="s">
        <v>58</v>
      </c>
      <c r="BR1" s="5" t="s">
        <v>59</v>
      </c>
      <c r="BS1" s="5" t="s">
        <v>58</v>
      </c>
      <c r="BT1" s="4" t="s">
        <v>56</v>
      </c>
      <c r="BU1" s="5" t="s">
        <v>57</v>
      </c>
      <c r="BV1" s="5" t="s">
        <v>58</v>
      </c>
      <c r="BW1" s="5" t="s">
        <v>59</v>
      </c>
      <c r="BX1" s="5" t="s">
        <v>58</v>
      </c>
      <c r="BY1" s="4" t="s">
        <v>56</v>
      </c>
      <c r="BZ1" s="5" t="s">
        <v>57</v>
      </c>
      <c r="CA1" s="5" t="s">
        <v>58</v>
      </c>
      <c r="CB1" s="5" t="s">
        <v>59</v>
      </c>
      <c r="CC1" s="5" t="s">
        <v>58</v>
      </c>
    </row>
    <row r="2" spans="1:16" ht="12">
      <c r="A2" s="16" t="s">
        <v>220</v>
      </c>
      <c r="B2" s="6" t="s">
        <v>219</v>
      </c>
      <c r="C2" s="6" t="s">
        <v>219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K2" s="8">
        <v>1</v>
      </c>
      <c r="L2" s="8">
        <v>1</v>
      </c>
      <c r="M2" s="8">
        <v>4</v>
      </c>
      <c r="N2" s="8">
        <v>17</v>
      </c>
      <c r="O2" s="8">
        <v>6</v>
      </c>
      <c r="P2" s="8">
        <v>120</v>
      </c>
    </row>
    <row r="5" ht="12">
      <c r="A5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60</v>
      </c>
      <c r="B1" s="14">
        <v>10</v>
      </c>
    </row>
    <row r="2" spans="1:2" ht="25.5">
      <c r="A2" s="13" t="s">
        <v>61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</dc:creator>
  <cp:keywords/>
  <dc:description/>
  <cp:lastModifiedBy>User</cp:lastModifiedBy>
  <cp:lastPrinted>2017-01-26T06:52:13Z</cp:lastPrinted>
  <dcterms:created xsi:type="dcterms:W3CDTF">2006-09-28T05:33:49Z</dcterms:created>
  <dcterms:modified xsi:type="dcterms:W3CDTF">2017-01-26T07:05:41Z</dcterms:modified>
  <cp:category/>
  <cp:version/>
  <cp:contentType/>
  <cp:contentStatus/>
</cp:coreProperties>
</file>