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Рекомендации" sheetId="1" r:id="rId1"/>
    <sheet name="Финансирование" sheetId="2" r:id="rId2"/>
    <sheet name="Мероприятия" sheetId="3" r:id="rId3"/>
    <sheet name="Приложение 1" sheetId="4" r:id="rId4"/>
    <sheet name="Справка" sheetId="5" r:id="rId5"/>
    <sheet name="Кред.Задолж." sheetId="6" r:id="rId6"/>
    <sheet name="Сообщения" sheetId="7" r:id="rId7"/>
    <sheet name="Настройки словаря" sheetId="8" state="hidden" r:id="rId8"/>
    <sheet name="Настройка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'Финансирование'!$A$8:$N$29</definedName>
    <definedName name="Z_F32C3909_3086_47B2_A31E_C29F8A631697_.wvu.PrintArea" localSheetId="3" hidden="1">'Приложение 1'!$A$2:$E$16</definedName>
    <definedName name="_xlnm.Print_Titles" localSheetId="5">'Кред.Задолж.'!$A:$C,'Кред.Задолж.'!$10:$11</definedName>
    <definedName name="_xlnm.Print_Titles" localSheetId="2">'Мероприятия'!$A:$C,'Мероприятия'!$10:$15</definedName>
    <definedName name="_xlnm.Print_Titles" localSheetId="4">'Справка'!$10:$13</definedName>
    <definedName name="Код">"R[1]C"</definedName>
    <definedName name="_xlnm.Print_Area" localSheetId="5">'Кред.Задолж.'!$A$2:$D$31</definedName>
    <definedName name="_xlnm.Print_Area" localSheetId="2">'Мероприятия'!$A$2:$AC$206</definedName>
    <definedName name="_xlnm.Print_Area" localSheetId="3">'Приложение 1'!$A$2:$G$47</definedName>
    <definedName name="_xlnm.Print_Area" localSheetId="0">'Рекомендации'!$A$2:$L$34</definedName>
    <definedName name="_xlnm.Print_Area" localSheetId="4">'Справка'!$A$2:$G$60</definedName>
    <definedName name="_xlnm.Print_Area" localSheetId="1">'Финансирование'!$A$3:$N$42</definedName>
  </definedNames>
  <calcPr fullCalcOnLoad="1"/>
</workbook>
</file>

<file path=xl/sharedStrings.xml><?xml version="1.0" encoding="utf-8"?>
<sst xmlns="http://schemas.openxmlformats.org/spreadsheetml/2006/main" count="1992" uniqueCount="616">
  <si>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</si>
  <si>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</si>
  <si>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* Отчет представляется в электронном виде и на бумажном носителе</t>
  </si>
  <si>
    <t>Руководитель финансового подразделения
(или главный бухгалтер)</t>
  </si>
  <si>
    <t>М.П.</t>
  </si>
  <si>
    <t>дата</t>
  </si>
  <si>
    <t>в том числе за счет средств субвенций</t>
  </si>
  <si>
    <t>В</t>
  </si>
  <si>
    <t>код орг.</t>
  </si>
  <si>
    <t xml:space="preserve">Кому представляется:   </t>
  </si>
  <si>
    <t>Федеральное агентство лесного хозяйства</t>
  </si>
  <si>
    <t>115184, г.Москва, ул.Пятницкая д.59/19</t>
  </si>
  <si>
    <t>за</t>
  </si>
  <si>
    <t>январь -</t>
  </si>
  <si>
    <t xml:space="preserve">                                    </t>
  </si>
  <si>
    <t>Код
строки</t>
  </si>
  <si>
    <t>Фактические расходы на осуществление переданных полномочий</t>
  </si>
  <si>
    <t>Кассовые расходы на осуществление переданных полномочий</t>
  </si>
  <si>
    <t>Всего</t>
  </si>
  <si>
    <t>в том числе:</t>
  </si>
  <si>
    <t>Протокол контроля</t>
  </si>
  <si>
    <t>субвенции из федерального бюджета</t>
  </si>
  <si>
    <t>Формула контроля</t>
  </si>
  <si>
    <t>Неувязка!</t>
  </si>
  <si>
    <t>Б</t>
  </si>
  <si>
    <t>100</t>
  </si>
  <si>
    <t>110</t>
  </si>
  <si>
    <t>X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</si>
  <si>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</si>
  <si>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</si>
  <si>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</si>
  <si>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Формула: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</si>
  <si>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</si>
  <si>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</si>
  <si>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</si>
  <si>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</si>
  <si>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</si>
  <si>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</si>
  <si>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</si>
  <si>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</si>
  <si>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 xml:space="preserve">                    (нарастающим итогом)</t>
  </si>
  <si>
    <t>Обработка почвы под лесные культуры, всего</t>
  </si>
  <si>
    <t>Осушение лесных площадей</t>
  </si>
  <si>
    <t>Ремонт и содержание осушительной сети</t>
  </si>
  <si>
    <t>Устройство оросительной сети</t>
  </si>
  <si>
    <t>Ремонт и содержание оросительной сети</t>
  </si>
  <si>
    <t>кг</t>
  </si>
  <si>
    <t>ИТОГО</t>
  </si>
  <si>
    <t>Поступило субвенций из федерального бюджета в бюджет субъекта Российской Федерации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</si>
  <si>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</si>
  <si>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</si>
  <si>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</si>
  <si>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</si>
  <si>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</si>
  <si>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</si>
  <si>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 1</t>
  </si>
  <si>
    <t>гр. 2</t>
  </si>
  <si>
    <t>гр.3</t>
  </si>
  <si>
    <t>гр.4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</si>
  <si>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</si>
  <si>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</si>
  <si>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</si>
  <si>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</si>
  <si>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</si>
  <si>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</si>
  <si>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</si>
  <si>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</si>
  <si>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</si>
  <si>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</si>
  <si>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</si>
  <si>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</si>
  <si>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</si>
  <si>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</si>
  <si>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</si>
  <si>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</si>
  <si>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</si>
  <si>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</si>
  <si>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</si>
  <si>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</si>
  <si>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</si>
  <si>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>120</t>
  </si>
  <si>
    <t>иные источники</t>
  </si>
  <si>
    <t>х</t>
  </si>
  <si>
    <t xml:space="preserve">Направление деятельности </t>
  </si>
  <si>
    <t>Охрана лесов от пожаров</t>
  </si>
  <si>
    <t>Осуществление функций государственного управления в области лесных отношений</t>
  </si>
  <si>
    <t>Защита лесов</t>
  </si>
  <si>
    <t>Воспроизводство лесов и лесоразведение</t>
  </si>
  <si>
    <t>Лесоустройство</t>
  </si>
  <si>
    <t>Разработка и утверждение лесного плана</t>
  </si>
  <si>
    <t>Разработка и утверждение  лесохозяйственных регламентов</t>
  </si>
  <si>
    <t xml:space="preserve">средства субъекта Российской Федерации  </t>
  </si>
  <si>
    <t>Объемы финансирования на осуществление переданных полномочий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</si>
  <si>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</si>
  <si>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 xml:space="preserve">Протокол контроля </t>
  </si>
  <si>
    <t xml:space="preserve">Объем,
 всего </t>
  </si>
  <si>
    <t>Расходы,
 всего,
тыс.руб.</t>
  </si>
  <si>
    <t>расходы,
тыс.руб.</t>
  </si>
  <si>
    <t>Квартальная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</si>
  <si>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</si>
  <si>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</si>
  <si>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</si>
  <si>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</si>
  <si>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</si>
  <si>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</si>
  <si>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</si>
  <si>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</si>
  <si>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</si>
  <si>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</si>
  <si>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</si>
  <si>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</si>
  <si>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</si>
  <si>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</si>
  <si>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</si>
  <si>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</si>
  <si>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</si>
  <si>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</si>
  <si>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</si>
  <si>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</si>
  <si>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</si>
  <si>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</si>
  <si>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</si>
  <si>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</si>
  <si>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</si>
  <si>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Код строки</t>
  </si>
  <si>
    <t>Ед. изм.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</si>
  <si>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</si>
  <si>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</si>
  <si>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</si>
  <si>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</si>
  <si>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</si>
  <si>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</si>
  <si>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</si>
  <si>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</si>
  <si>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</si>
  <si>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</si>
  <si>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</si>
  <si>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B</t>
  </si>
  <si>
    <t>10000</t>
  </si>
  <si>
    <t>га</t>
  </si>
  <si>
    <t>тыс. руб.</t>
  </si>
  <si>
    <t>км</t>
  </si>
  <si>
    <t xml:space="preserve">  Тушение лесных пожаров</t>
  </si>
  <si>
    <t>111</t>
  </si>
  <si>
    <t>112</t>
  </si>
  <si>
    <t>Всего
расходы, тыс.руб.</t>
  </si>
  <si>
    <t>расходы, тыс.руб.</t>
  </si>
  <si>
    <t>Лесоразведение на землях лесного фонда, всего</t>
  </si>
  <si>
    <t>профилактические биотехнические мероприятия</t>
  </si>
  <si>
    <t>I. Охрана лесов от пожаров</t>
  </si>
  <si>
    <t>II. Защита лесов</t>
  </si>
  <si>
    <t>IV. Воспроизводство лесов и лесоразведение</t>
  </si>
  <si>
    <t>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</si>
  <si>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</si>
  <si>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</si>
  <si>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</si>
  <si>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</si>
  <si>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</si>
  <si>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</si>
  <si>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</si>
  <si>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</si>
  <si>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</si>
  <si>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>м²</t>
  </si>
  <si>
    <t/>
  </si>
  <si>
    <t>(месяц)</t>
  </si>
  <si>
    <t>(год)</t>
  </si>
  <si>
    <t>III. Осуществление профилактических и реабилитационных мероприятий в зонах радиоактивного загрязнения лесов</t>
  </si>
  <si>
    <t>3512010</t>
  </si>
  <si>
    <t>код.орг</t>
  </si>
  <si>
    <t>Таблица 1. Охрана лесов от пожаров</t>
  </si>
  <si>
    <t>С</t>
  </si>
  <si>
    <t>гр.1</t>
  </si>
  <si>
    <t>Подготовка лесного участка для лесовосстановления, всего</t>
  </si>
  <si>
    <t>Отвод и таксация лесосек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</si>
  <si>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</si>
  <si>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</si>
  <si>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</si>
  <si>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</si>
  <si>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</si>
  <si>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</si>
  <si>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</si>
  <si>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</si>
  <si>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</si>
  <si>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</si>
  <si>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</si>
  <si>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</si>
  <si>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</si>
  <si>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</si>
  <si>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</si>
  <si>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</si>
  <si>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r>
      <t>в том числе</t>
    </r>
    <r>
      <rPr>
        <sz val="10"/>
        <rFont val="Times New Roman"/>
        <family val="1"/>
      </rPr>
      <t xml:space="preserve">
на осуществление функций государственного управления в области лесных отношений</t>
    </r>
  </si>
  <si>
    <t>из них:
на содержание органа исполнительной власти в области лесных отношений</t>
  </si>
  <si>
    <t>10001</t>
  </si>
  <si>
    <t>из которых:
микробиологическим методом</t>
  </si>
  <si>
    <t>при выполнении авиационных работ</t>
  </si>
  <si>
    <t xml:space="preserve">комбинированное лесовосстановление </t>
  </si>
  <si>
    <t>раскорчевка</t>
  </si>
  <si>
    <t>Расходы на семеноводство</t>
  </si>
  <si>
    <t>уход за постоянными лесосеменными участками</t>
  </si>
  <si>
    <t>Приобретение семян лесных растений</t>
  </si>
  <si>
    <t>саженцев</t>
  </si>
  <si>
    <t xml:space="preserve">Создание лесных дорог (кроме противопожарного назначения) </t>
  </si>
  <si>
    <t>средств арендаторов</t>
  </si>
  <si>
    <t>гр.2</t>
  </si>
  <si>
    <t>Строка</t>
  </si>
  <si>
    <t>стр.11000 гр.2="форма Мероприятия" стр.10001 гр.4</t>
  </si>
  <si>
    <t>стр.11000 гр.4="форма Мероприятия" стр.10001 гр.14</t>
  </si>
  <si>
    <t>всего объем</t>
  </si>
  <si>
    <t>всего расходы,
тыс. руб.</t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</si>
  <si>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</si>
  <si>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РФ, осуществляющие переданные полномочия - в Рослесхоз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</si>
  <si>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</si>
  <si>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</si>
  <si>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</si>
  <si>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</si>
  <si>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t>Приложение 1</t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</si>
  <si>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</si>
  <si>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Реконструкция лесных дорог предназначенных для охраны лесов от пожаров</t>
  </si>
  <si>
    <t>Эксплуатация лесных дорог предназначенных для охраны лесов от пожаров</t>
  </si>
  <si>
    <t>Строительство посадочных площадок для самолетов,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</si>
  <si>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вертолетов, используемых в целях проведения авиационных работ по охране и защите лесов</t>
  </si>
  <si>
    <t>Эксплуатация посадочных площадок для самолетов, вертолетов, используемых в целях проведения авиационных работ по охране и защите лесов</t>
  </si>
  <si>
    <t>Строительство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</si>
  <si>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Реконструкция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</si>
  <si>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Эксплуатация пожарных наблюдательных пунктов (вышек, мачт, павильонов и других наблюдательных пунктов), пунктов сосредоточения противопожарного инвентаря</t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</si>
  <si>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</si>
  <si>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</si>
  <si>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</si>
  <si>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Эксплуатация пожарных водоемов и подъездов к источникам водоснабжения</t>
  </si>
  <si>
    <t xml:space="preserve">Благоустройство зон отдыха граждан, пребывающих в лесах 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</si>
  <si>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</si>
  <si>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Проведение мониторинга пожарной опасности в лесах, всего</t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</si>
  <si>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ОТРАСЛЕВОЕ НАБЛЮДЕНИЕ</t>
    </r>
  </si>
  <si>
    <t>(наименование органа исполнительной власти субъекта Российской Федерации)</t>
  </si>
  <si>
    <t>тыс. шт.</t>
  </si>
  <si>
    <t>из него: зона авиационной охраны</t>
  </si>
  <si>
    <t>Осуществление профилактических и реабилитационных мероприятий в зонах радиоактивного загрязнения лесов</t>
  </si>
  <si>
    <t>гр.13&gt;=гр.15</t>
  </si>
  <si>
    <t>гр.14&gt;=гр.16</t>
  </si>
  <si>
    <t>Протокол</t>
  </si>
  <si>
    <t>Таблица 2. Воспроизводство лесов и лесоразведение</t>
  </si>
  <si>
    <t>Код 
строки</t>
  </si>
  <si>
    <t>Ед. 
изм.</t>
  </si>
  <si>
    <t>Дополнение лесных культур</t>
  </si>
  <si>
    <t>в том числе:
расчистка</t>
  </si>
  <si>
    <t>Выращивание стандартного посадочного материала для лесовосстановления и лесоразведения, всего</t>
  </si>
  <si>
    <t>400001</t>
  </si>
  <si>
    <t>x</t>
  </si>
  <si>
    <t>Раздел I формы 1-субвенции - Финансирование</t>
  </si>
  <si>
    <t>на содержание лесничеств  
(или иных структурных единиц)</t>
  </si>
  <si>
    <t xml:space="preserve">в том числе
за счет субвенций </t>
  </si>
  <si>
    <t>Утверждена
приказом Рослесхоза
от 16.04.2012 № 141</t>
  </si>
  <si>
    <t>(тыс. руб.)</t>
  </si>
  <si>
    <t>Руководитель органа исполнительной власти субъекта РФ,
осуществляющего переданные полномочия</t>
  </si>
  <si>
    <t>стр.100 гр.3 &gt;= стр.100 гр.7</t>
  </si>
  <si>
    <t>стр.100 (гр.1+ гр.2) &gt;= стр.100 гр.9</t>
  </si>
  <si>
    <t>Раздел II формы 1-субвенции - Обеспечение охраны, защиты,
воспроизводства лесов на землях лесного фонда</t>
  </si>
  <si>
    <t>Проведение агротехнического ухода за лесными культурами (в переводе на однократный), всего</t>
  </si>
  <si>
    <t>в том числе:
сеянцев</t>
  </si>
  <si>
    <t>Раздел III формы 1-субвенции - Расшифровка расходов на мероприятия, осуществляемые за счет дополнительного финансирования из федерального бюджета</t>
  </si>
  <si>
    <t>Раздел IV формы 1-субвенции - Расшифровка по видам работ</t>
  </si>
  <si>
    <t>Раздел V формы 1-субвенции - Сведения о кредиторской задолженности</t>
  </si>
  <si>
    <r>
      <rPr>
        <b/>
        <sz val="10"/>
        <rFont val="Times New Roman"/>
        <family val="1"/>
      </rPr>
      <t>II. Защита лесов</t>
    </r>
    <r>
      <rPr>
        <sz val="10"/>
        <rFont val="Times New Roman"/>
        <family val="1"/>
      </rPr>
      <t xml:space="preserve">
Иные меры по защите лесов  
(расшифровать по видам работ)</t>
    </r>
  </si>
  <si>
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
(расшифровать по видам работ) </t>
  </si>
  <si>
    <t xml:space="preserve">Снижение природной пожарной опасности лесов путем проведения санитарно-оздоровительных мероприятий
(расшифровать по видам работ) </t>
  </si>
  <si>
    <r>
      <t xml:space="preserve">I. Охрана лесов от пожаров  </t>
    </r>
    <r>
      <rPr>
        <sz val="10"/>
        <rFont val="Times New Roman"/>
        <family val="1"/>
      </rPr>
      <t xml:space="preserve">  
Снижение природной пожарной опасности лесов путем регулирования породного состава лесных насаждений
(расшифровать по видам работ) </t>
    </r>
  </si>
  <si>
    <t>Иные мероприятия по выращиванию посадочного материала 
(расшифровать по видам работ)</t>
  </si>
  <si>
    <r>
      <t xml:space="preserve">VII. Создание лесных дорог (кроме противопожарного назначения) 
</t>
    </r>
    <r>
      <rPr>
        <sz val="10"/>
        <rFont val="Times New Roman"/>
        <family val="1"/>
      </rPr>
      <t>(расшифровать по видам работ)</t>
    </r>
  </si>
  <si>
    <t>(номер контактного телефона 
с указанием кода города)</t>
  </si>
  <si>
    <t>стр.11000&gt;= стр.11020</t>
  </si>
  <si>
    <t>Лесовосстановление, всего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</si>
  <si>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"Мероприятия","Приложение 1", "Справка","Кред.Задолж."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"Приложение 1" - </t>
    </r>
    <r>
      <rPr>
        <sz val="12"/>
        <rFont val="Times New Roman"/>
        <family val="1"/>
      </rPr>
      <t xml:space="preserve">третий раздел содержит расшифровки расходов  на мероприятия за счет дополнительного финансирования из федерального бюджета,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</si>
  <si>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Должностное лицо, ответственное за составление формы</t>
  </si>
  <si>
    <t>на выполнение мероприятий - всего</t>
  </si>
  <si>
    <t>из них:
мероприятия по охране, защите, воспроизводству лесов на землях лесного фонда</t>
  </si>
  <si>
    <t>лесоустройство</t>
  </si>
  <si>
    <t xml:space="preserve">создание лесных дорог
(кроме противопожарного назначения) </t>
  </si>
  <si>
    <t>121</t>
  </si>
  <si>
    <t>122</t>
  </si>
  <si>
    <t>Создание лесных дорог предназначенных для охраны лесов от пожаров</t>
  </si>
  <si>
    <t>1010000</t>
  </si>
  <si>
    <t>1020000</t>
  </si>
  <si>
    <t>1030000</t>
  </si>
  <si>
    <t>1040000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</si>
  <si>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</si>
  <si>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1041000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</si>
  <si>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</si>
  <si>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1042000</t>
  </si>
  <si>
    <t>1050000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</si>
  <si>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</si>
  <si>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1051000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</si>
  <si>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</si>
  <si>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1052000</t>
  </si>
  <si>
    <t>1060000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</si>
  <si>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</si>
  <si>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1061000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</si>
  <si>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</si>
  <si>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1062000</t>
  </si>
  <si>
    <t>Прокладка просек, противопожарных разрывов</t>
  </si>
  <si>
    <t>1070000</t>
  </si>
  <si>
    <t>Устройство противопожарных минерализованных полос</t>
  </si>
  <si>
    <t>1080000</t>
  </si>
  <si>
    <t>1090000</t>
  </si>
  <si>
    <t>1100000</t>
  </si>
  <si>
    <t>1110000</t>
  </si>
  <si>
    <t>1111000</t>
  </si>
  <si>
    <t>1120000</t>
  </si>
  <si>
    <t>Снижение природной пожарной опасности лесов путем регулирования породного состава лесных насаждений</t>
  </si>
  <si>
    <t>1130000</t>
  </si>
  <si>
    <t>снижение природной пожарной опасности лесов путем регулирования породного состава лесных насаждений выборочной рубкой</t>
  </si>
  <si>
    <t>1131000</t>
  </si>
  <si>
    <t>1132000</t>
  </si>
  <si>
    <t>Снижение природной пожарной опасности лесов путем проведения санитарно-оздоровительных мероприятий</t>
  </si>
  <si>
    <t>1140000</t>
  </si>
  <si>
    <t>снижение природной пожарной опасности лесов путем проведения санитарно-оздоровительных мероприятий, сплошная санитарная рубка</t>
  </si>
  <si>
    <t>1141000</t>
  </si>
  <si>
    <t>снижение природной пожарной опасности лесов путем проведения санитарно-оздоровительных мероприятий, выборочная санитарная рубка</t>
  </si>
  <si>
    <t>1142000</t>
  </si>
  <si>
    <t>снижение природной пожарной опасности лесов путем проведения санитарно-оздоровительных мероприятий, очистка лесных насаждений от захламленности</t>
  </si>
  <si>
    <t>1143000</t>
  </si>
  <si>
    <t>1144000</t>
  </si>
  <si>
    <t>1150000</t>
  </si>
  <si>
    <t>Прочистка просек, уход за противопожарными разрывами</t>
  </si>
  <si>
    <t>1160000</t>
  </si>
  <si>
    <t>Прочистка противопожарных минерализованных полос</t>
  </si>
  <si>
    <t>1170000</t>
  </si>
  <si>
    <t>1180000</t>
  </si>
  <si>
    <t>1190000</t>
  </si>
  <si>
    <t>1200000</t>
  </si>
  <si>
    <t>Эксплуатация шлагбаумов, преград, обеспечивающих ограничение пребывания граждан в лесах в целях обеспечения пожарной безопасности</t>
  </si>
  <si>
    <t>1210000</t>
  </si>
  <si>
    <t xml:space="preserve">Создание противопожарных заслонов </t>
  </si>
  <si>
    <t>1220000</t>
  </si>
  <si>
    <t>Содержание противопожарных заслонов</t>
  </si>
  <si>
    <t>1230000</t>
  </si>
  <si>
    <t>Устройство лиственных опушек</t>
  </si>
  <si>
    <t>1240000</t>
  </si>
  <si>
    <t>Установка и размещение стендов, знаков и указателей, содержащих информацию о мерах пожарной безопасности в лесах</t>
  </si>
  <si>
    <t>1250000</t>
  </si>
  <si>
    <t>Мониторинг пожарной опасности в лесах и лесных пожаров, всего</t>
  </si>
  <si>
    <t>1260000</t>
  </si>
  <si>
    <t xml:space="preserve"> в том числе:
организация наземного патрулирования</t>
  </si>
  <si>
    <t>1261000</t>
  </si>
  <si>
    <t>1262000</t>
  </si>
  <si>
    <t>космический мониторинг пожарной опасности в лесах и лесных пожаров</t>
  </si>
  <si>
    <t>1263000</t>
  </si>
  <si>
    <t>1270000</t>
  </si>
  <si>
    <t>1280000</t>
  </si>
  <si>
    <t>2000000</t>
  </si>
  <si>
    <t>Лесопатологический мониторинг</t>
  </si>
  <si>
    <t>2010000</t>
  </si>
  <si>
    <t>Лесопатологические обследования</t>
  </si>
  <si>
    <t>2020000</t>
  </si>
  <si>
    <t>Локализация и ликвидация очагов вредных организмов, всего</t>
  </si>
  <si>
    <t>2030000</t>
  </si>
  <si>
    <t>в том числе:
при выполнении наземных работ</t>
  </si>
  <si>
    <t>2031000</t>
  </si>
  <si>
    <t>из них: 
химическим методом</t>
  </si>
  <si>
    <t>2031100</t>
  </si>
  <si>
    <t>биологическим методом</t>
  </si>
  <si>
    <t>2031200</t>
  </si>
  <si>
    <t>2031210</t>
  </si>
  <si>
    <t>2031220</t>
  </si>
  <si>
    <t>в т.ч.:
 устройство искусственных гнездовий для птиц</t>
  </si>
  <si>
    <t>2031221</t>
  </si>
  <si>
    <t>шт.</t>
  </si>
  <si>
    <t>изготовление кормушек для птиц</t>
  </si>
  <si>
    <t>2031222</t>
  </si>
  <si>
    <t>огораживание муравейников</t>
  </si>
  <si>
    <t>2031223</t>
  </si>
  <si>
    <t>2032000</t>
  </si>
  <si>
    <t>2032100</t>
  </si>
  <si>
    <t xml:space="preserve">биологическим методом </t>
  </si>
  <si>
    <t>2032200</t>
  </si>
  <si>
    <t>Санитарно-оздоровительные мероприятия, 
всего</t>
  </si>
  <si>
    <t>2040100</t>
  </si>
  <si>
    <t>2040200</t>
  </si>
  <si>
    <r>
      <t>м</t>
    </r>
    <r>
      <rPr>
        <vertAlign val="superscript"/>
        <sz val="10"/>
        <rFont val="Times New Roman"/>
        <family val="1"/>
      </rPr>
      <t>3</t>
    </r>
  </si>
  <si>
    <t>в том числе: 
сплошные санитарные рубки</t>
  </si>
  <si>
    <t>2041100</t>
  </si>
  <si>
    <t>2041200</t>
  </si>
  <si>
    <t>выборочные санитарные рубки</t>
  </si>
  <si>
    <t>2041210</t>
  </si>
  <si>
    <t>2041220</t>
  </si>
  <si>
    <t>очистка лесных насаждений
от захламленности</t>
  </si>
  <si>
    <t>2043100</t>
  </si>
  <si>
    <t>2043200</t>
  </si>
  <si>
    <t>2100000</t>
  </si>
  <si>
    <t>3000000</t>
  </si>
  <si>
    <t>Радиоэкологический мониторинг лесов на стационарных участках</t>
  </si>
  <si>
    <t>3010000</t>
  </si>
  <si>
    <t>Радиационное обследование на землях лесного фонда</t>
  </si>
  <si>
    <t>3020000</t>
  </si>
  <si>
    <t>Радиационный контроль вторичных лесных ресурсов и лесных ресурсов, потребляемых гражданами при свободном пребывании в лесах, продуктов охоты и рыболовства</t>
  </si>
  <si>
    <t>3030000</t>
  </si>
  <si>
    <t>Радиационный контроль на лесных участках, отведенных в пользование</t>
  </si>
  <si>
    <t>3040000</t>
  </si>
  <si>
    <t>4000000</t>
  </si>
  <si>
    <t>4010000</t>
  </si>
  <si>
    <t>в том числе:
искусственное лесовосстановление, всего</t>
  </si>
  <si>
    <t>4011000</t>
  </si>
  <si>
    <t xml:space="preserve">в том числе:
посадка сеянцев                                                                                                                                                 </t>
  </si>
  <si>
    <t>4011100</t>
  </si>
  <si>
    <t>из них:
сеянцы с закрытой корневой системой</t>
  </si>
  <si>
    <t>4011110</t>
  </si>
  <si>
    <t>посадка саженцев</t>
  </si>
  <si>
    <t>4011200</t>
  </si>
  <si>
    <t>посадка черенками</t>
  </si>
  <si>
    <t>4011300</t>
  </si>
  <si>
    <t>посев семян</t>
  </si>
  <si>
    <t>4011400</t>
  </si>
  <si>
    <t>естественное лесовосстановление
(содействие лесовосстановлению)</t>
  </si>
  <si>
    <t>4012000</t>
  </si>
  <si>
    <t>4013000</t>
  </si>
  <si>
    <t>4013100</t>
  </si>
  <si>
    <t>4013110</t>
  </si>
  <si>
    <t>4013200</t>
  </si>
  <si>
    <t>4013300</t>
  </si>
  <si>
    <t>4013400</t>
  </si>
  <si>
    <t>4020000</t>
  </si>
  <si>
    <t>4021000</t>
  </si>
  <si>
    <t>4021100</t>
  </si>
  <si>
    <t>4022000</t>
  </si>
  <si>
    <t>4023000</t>
  </si>
  <si>
    <t>4024000</t>
  </si>
  <si>
    <t>4030000</t>
  </si>
  <si>
    <t>4040000</t>
  </si>
  <si>
    <t>4050000</t>
  </si>
  <si>
    <t>4051000</t>
  </si>
  <si>
    <t>4052000</t>
  </si>
  <si>
    <t>4060000</t>
  </si>
  <si>
    <t>в том числе:
обработка почвы под лесные культуры будущего года</t>
  </si>
  <si>
    <t>4061000</t>
  </si>
  <si>
    <t>Лесомелиоративные работы</t>
  </si>
  <si>
    <t>4070000</t>
  </si>
  <si>
    <t xml:space="preserve">га </t>
  </si>
  <si>
    <t>4071000</t>
  </si>
  <si>
    <t>4072000</t>
  </si>
  <si>
    <t>4073000</t>
  </si>
  <si>
    <t>4074000</t>
  </si>
  <si>
    <t xml:space="preserve">    Рубки ухода за лесом, всего</t>
  </si>
  <si>
    <t>4080000</t>
  </si>
  <si>
    <t>4080100</t>
  </si>
  <si>
    <t xml:space="preserve">   в т.ч. ликвидная древесина</t>
  </si>
  <si>
    <t>4080200</t>
  </si>
  <si>
    <t>в том числе: 
осветления и прочистки</t>
  </si>
  <si>
    <t>4081000</t>
  </si>
  <si>
    <t>4081100</t>
  </si>
  <si>
    <t xml:space="preserve">  в т.ч. ликвидная древесина</t>
  </si>
  <si>
    <t>4081200</t>
  </si>
  <si>
    <t>прореживания</t>
  </si>
  <si>
    <t>4082000</t>
  </si>
  <si>
    <t>4082100</t>
  </si>
  <si>
    <t>4082200</t>
  </si>
  <si>
    <t>проходные рубки</t>
  </si>
  <si>
    <t>4083000</t>
  </si>
  <si>
    <t>4083100</t>
  </si>
  <si>
    <t>4083200</t>
  </si>
  <si>
    <t>рубки обновления</t>
  </si>
  <si>
    <t>4084000</t>
  </si>
  <si>
    <t>4084100</t>
  </si>
  <si>
    <t>4084200</t>
  </si>
  <si>
    <t>переформирования</t>
  </si>
  <si>
    <t>4085000</t>
  </si>
  <si>
    <t>4085100</t>
  </si>
  <si>
    <t>4085200</t>
  </si>
  <si>
    <t>формирования ландшафта</t>
  </si>
  <si>
    <t>4086000</t>
  </si>
  <si>
    <t>4086100</t>
  </si>
  <si>
    <t>4086200</t>
  </si>
  <si>
    <t>реконструкции в средневозрастных, приспевающих, спелых и перестойных малоценных лесных насаждениях</t>
  </si>
  <si>
    <t>4087000</t>
  </si>
  <si>
    <t>4087100</t>
  </si>
  <si>
    <t>4087200</t>
  </si>
  <si>
    <t>реконструкция молодняков</t>
  </si>
  <si>
    <t>4088000</t>
  </si>
  <si>
    <t>4090000</t>
  </si>
  <si>
    <t>закладка объектов лесного семеноводства, всего</t>
  </si>
  <si>
    <t>4091000</t>
  </si>
  <si>
    <t>в том числе:
закладка лесосеменных плантаций</t>
  </si>
  <si>
    <t>4091100</t>
  </si>
  <si>
    <t>закладка архивов клонов и маточных плантаций плюсовых насаждений</t>
  </si>
  <si>
    <t>4092000</t>
  </si>
  <si>
    <t>закладка испытательных культур</t>
  </si>
  <si>
    <t>4093000</t>
  </si>
  <si>
    <t>закладка постоянных лесосеменных участков</t>
  </si>
  <si>
    <t>4094000</t>
  </si>
  <si>
    <t>уход за аттестованными объектами лесного семеноводства, всего</t>
  </si>
  <si>
    <t>4100000</t>
  </si>
  <si>
    <t>в том числе:
уход за лесосеменными плантациями</t>
  </si>
  <si>
    <t>4101000</t>
  </si>
  <si>
    <t>уход за архивами клонов и маточных плантаций плюсовых насаждений</t>
  </si>
  <si>
    <t>4102000</t>
  </si>
  <si>
    <t>уход за испытательными культурами</t>
  </si>
  <si>
    <t>4103000</t>
  </si>
  <si>
    <t>4104000</t>
  </si>
  <si>
    <t>заготовка (производство) семян лесных растений, всего</t>
  </si>
  <si>
    <t>4110000</t>
  </si>
  <si>
    <t>в том числе:
семян с улучшенными свойствами</t>
  </si>
  <si>
    <t>4111000</t>
  </si>
  <si>
    <t>формирование страховых фондов семян лесных растений</t>
  </si>
  <si>
    <t>4120000</t>
  </si>
  <si>
    <t>приобретение семян лесных растений</t>
  </si>
  <si>
    <t>4130000</t>
  </si>
  <si>
    <t>хранение семян лесных растений</t>
  </si>
  <si>
    <t>4140000</t>
  </si>
  <si>
    <t>4150000</t>
  </si>
  <si>
    <t>4160000</t>
  </si>
  <si>
    <t>тыс. шт</t>
  </si>
  <si>
    <t>4161000</t>
  </si>
  <si>
    <t>4162000</t>
  </si>
  <si>
    <t>из них:
сеянцы с открытой корневой системой</t>
  </si>
  <si>
    <t>4162100</t>
  </si>
  <si>
    <t>4162200</t>
  </si>
  <si>
    <t>сеянцы с закрытой корневой системой</t>
  </si>
  <si>
    <t>4163000</t>
  </si>
  <si>
    <t>4164000</t>
  </si>
  <si>
    <t>4165000</t>
  </si>
  <si>
    <t>4166000</t>
  </si>
  <si>
    <t>4170000</t>
  </si>
  <si>
    <t>V. Отвод и таксация лесосек, всего</t>
  </si>
  <si>
    <t>6000000</t>
  </si>
  <si>
    <t xml:space="preserve"> Отвод лесосек под выборочные рубки (прореживание, проходные, выборочные санитарные рубки, рубки переформирования и обновления)   </t>
  </si>
  <si>
    <t>6011000</t>
  </si>
  <si>
    <t>Отвод лесосек под рубки ухода в молодняках</t>
  </si>
  <si>
    <t>6012000</t>
  </si>
  <si>
    <t>Отвод лесосек под сплошные рубки</t>
  </si>
  <si>
    <t>6013000</t>
  </si>
  <si>
    <t>VI. ИТОГО расходов на обеспечение охраны, защиты и воспроизводства лесов</t>
  </si>
  <si>
    <t>7000000</t>
  </si>
  <si>
    <t>VII. Лесоустройство</t>
  </si>
  <si>
    <t>8000000</t>
  </si>
  <si>
    <t>Проектирование лесных участков</t>
  </si>
  <si>
    <t>8000001</t>
  </si>
  <si>
    <t>8000002</t>
  </si>
  <si>
    <t>Таксация лесов</t>
  </si>
  <si>
    <t>8000010</t>
  </si>
  <si>
    <t>в том числе:
I разряд:    
     глазомерно-измерительным способом</t>
  </si>
  <si>
    <t>8000011</t>
  </si>
  <si>
    <t xml:space="preserve">     глазомерным способом</t>
  </si>
  <si>
    <t>8000012</t>
  </si>
  <si>
    <t xml:space="preserve">     дешифровочным способом</t>
  </si>
  <si>
    <t>8000013</t>
  </si>
  <si>
    <t xml:space="preserve">     способом актуализации</t>
  </si>
  <si>
    <t>8000014</t>
  </si>
  <si>
    <t>II разряд:    
     глазомерно-измерительным способом</t>
  </si>
  <si>
    <t>8000015</t>
  </si>
  <si>
    <t>8000016</t>
  </si>
  <si>
    <t>8000017</t>
  </si>
  <si>
    <t>8000018</t>
  </si>
  <si>
    <t>III разряд: 
     дешифровочным способом</t>
  </si>
  <si>
    <t>8000019</t>
  </si>
  <si>
    <t>8000020</t>
  </si>
  <si>
    <t>Прочие мероприятия</t>
  </si>
  <si>
    <t>8000030</t>
  </si>
  <si>
    <t>9000000</t>
  </si>
  <si>
    <t>IX. ВСЕГО</t>
  </si>
  <si>
    <t>10000000</t>
  </si>
  <si>
    <t>гр. 5</t>
  </si>
  <si>
    <t>гр. 6</t>
  </si>
  <si>
    <t>2031200&gt;=(2031210+2031220)</t>
  </si>
  <si>
    <t>4011100&gt;=4011110</t>
  </si>
  <si>
    <t>4013100&gt;=4013110</t>
  </si>
  <si>
    <t>4021000&gt;=4021100</t>
  </si>
  <si>
    <t>4050000&gt;=
(4051000+4052000)</t>
  </si>
  <si>
    <t>4060000&gt;=4061000</t>
  </si>
  <si>
    <t>4081100&gt;=4081200</t>
  </si>
  <si>
    <t>4082100&gt;=4082200</t>
  </si>
  <si>
    <t>4083100&gt;=4083200</t>
  </si>
  <si>
    <t>4084100&gt;=4084200</t>
  </si>
  <si>
    <t>4085100&gt;=4085200</t>
  </si>
  <si>
    <t>4086100&gt;=4086200</t>
  </si>
  <si>
    <t>4087100&gt;=4087200</t>
  </si>
  <si>
    <t>Ед.
изм.</t>
  </si>
  <si>
    <t>4110000&gt;=4111000</t>
  </si>
  <si>
    <t>лист"Финансирование"стр.100 гр.(1+2)&gt;=лист"Мероприятия"стр.10000000 гр.2;</t>
  </si>
  <si>
    <t>лист "Финансирование"стр.100 гр.(1+3)&gt;= лист "Мероприятия"стр.10000000 гр.4;</t>
  </si>
  <si>
    <t>лист "Финансирование"стр.120 гр.9 = лист "Мероприятия"стр.10000000 гр.12;</t>
  </si>
  <si>
    <t>лист "Финансирование"стр.120 гр.10 = лист "Мероприятия"стр.10000000 гр.14;</t>
  </si>
  <si>
    <t>лист "Финансирование"стр.121 гр.9 = лист "Мероприятия"стр.7000000 гр.12;</t>
  </si>
  <si>
    <t>лист "Финансирование"стр.121 гр.10 = лист "Мероприятия"стр.7000000 гр.14;</t>
  </si>
  <si>
    <t>лист "Финансирование"стр.122 гр.9 = лист "Мероприятия"стр.8000000 гр.12;</t>
  </si>
  <si>
    <t>лист "Финансирование"стр.122 гр.10 = лист "Мероприятия"стр.8000000 гр.14;</t>
  </si>
  <si>
    <t>лист "Финансирование"стр.123 гр.9 = лист "Мероприятия"стр.9000000 гр.12;</t>
  </si>
  <si>
    <t>2031220&gt;=
(2031221+2031222+2031223)</t>
  </si>
  <si>
    <t>4091000&gt;=
(4091100+4092000+4093000+4094000)</t>
  </si>
  <si>
    <t>4100000&gt;=
(4101000+4102000+4103000+4104000)</t>
  </si>
  <si>
    <t>Заготовка (производство) семян лесных растений, всего</t>
  </si>
  <si>
    <r>
      <t xml:space="preserve">Приобретение противопожарного снаряжения и инвентаря, содержание пожарной техники и оборудования, систем связи и оповещения, создание резерва пожарной техники и оборудования, а также ГСМ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</si>
  <si>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прочие мероприятия 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</si>
  <si>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мероприятия на семеноводство 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</si>
  <si>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 xml:space="preserve">VIII. Создание лесных дорог
(кроме противопожарного назначения), </t>
    </r>
    <r>
      <rPr>
        <b/>
        <i/>
        <sz val="10"/>
        <rFont val="Times New Roman"/>
        <family val="1"/>
      </rPr>
      <t>(расшифровать в разделе IV формы 1-субвенции)</t>
    </r>
  </si>
  <si>
    <r>
      <t xml:space="preserve">Иные меры по защите лесов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</si>
  <si>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rPr>
        <b/>
        <sz val="10"/>
        <color indexed="8"/>
        <rFont val="Times New Roman"/>
        <family val="1"/>
      </rPr>
      <t xml:space="preserve"> IV. Воспроизводство лесов и лесоразведение</t>
    </r>
    <r>
      <rPr>
        <sz val="10"/>
        <color indexed="8"/>
        <rFont val="Times New Roman"/>
        <family val="1"/>
      </rPr>
      <t xml:space="preserve">
Иные мероприятия на семеноводство 
(расшифровать по видам работ)</t>
    </r>
  </si>
  <si>
    <t>Код
 строки</t>
  </si>
  <si>
    <t>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</t>
  </si>
  <si>
    <t>авиационный мониторинг пожарной опасности в лесах и лесных пожаров</t>
  </si>
  <si>
    <t>стр.110&gt;=стр.111+стр.112</t>
  </si>
  <si>
    <t>2.1</t>
  </si>
  <si>
    <t>Липецкая обл. Управление ЛХ</t>
  </si>
  <si>
    <t>030</t>
  </si>
  <si>
    <t>Г.В. Бочарникова</t>
  </si>
  <si>
    <t>Н.Н. Аршинова</t>
  </si>
  <si>
    <t>8 (4742) 43 00 41</t>
  </si>
  <si>
    <r>
      <t xml:space="preserve">в том числе за счет дополнительного финансирования на мероприятия по охране лесов от пожаров </t>
    </r>
    <r>
      <rPr>
        <b/>
        <i/>
        <sz val="10"/>
        <rFont val="Times New Roman"/>
        <family val="1"/>
      </rPr>
      <t>(расшифровать в разделе III 
формы 1-субвенции)</t>
    </r>
  </si>
  <si>
    <r>
      <t xml:space="preserve">Иные мероприятия по выращиванию 
посадочного материала
</t>
    </r>
    <r>
      <rPr>
        <i/>
        <sz val="10"/>
        <rFont val="Times New Roman"/>
        <family val="1"/>
      </rPr>
      <t>(расшифровать в разделе IV формы 1-субвенции)</t>
    </r>
  </si>
  <si>
    <r>
      <t>Справочно: размещения заказов на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выполнение работ по охране, защите, воспроизводству лесов (в соответствии с заключенными контрактами)</t>
    </r>
  </si>
  <si>
    <t>ЧПР</t>
  </si>
  <si>
    <t>общ.м3</t>
  </si>
  <si>
    <t>ликвид</t>
  </si>
  <si>
    <t>Содержание  ПХС ОСАУ Лесопожарный центр и на территории лесничеств</t>
  </si>
  <si>
    <t>Рубка под ЛЭП</t>
  </si>
  <si>
    <t>В.Н. Соколов</t>
  </si>
  <si>
    <t>декабрь</t>
  </si>
  <si>
    <t>25.01.2018 г</t>
  </si>
  <si>
    <t>Уточнен объем по лесоустройству по строке 8000000, 8000010 и 8000011 столбец 3 и 13.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</si>
</sst>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_(* #,##0_);_(* \(#,##0\);_(* &quot;-&quot;_);_(@_)"/>
    <numFmt numFmtId="175" formatCode="_(* #,##0.00_);_(* \(#,##0.00\);_(* &quot;-&quot;??_);_(@_)"/>
    <numFmt numFmtId="176" formatCode="\1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0.0"/>
    <numFmt numFmtId="184" formatCode="#,##0.000"/>
    <numFmt numFmtId="185" formatCode="#,##0.00_ ;[Red]\-#,##0.00\ 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48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2" fillId="0" borderId="0" xfId="60">
      <alignment/>
      <protection/>
    </xf>
    <xf numFmtId="0" fontId="6" fillId="0" borderId="0" xfId="60" applyFont="1" applyAlignment="1">
      <alignment horizontal="left"/>
      <protection/>
    </xf>
    <xf numFmtId="0" fontId="7" fillId="0" borderId="0" xfId="60" applyFont="1" applyAlignment="1">
      <alignment vertical="top" wrapText="1"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2" fillId="0" borderId="0" xfId="62" applyNumberFormat="1" applyFont="1">
      <alignment/>
      <protection/>
    </xf>
    <xf numFmtId="0" fontId="20" fillId="0" borderId="0" xfId="62" applyFont="1" applyAlignment="1">
      <alignment horizontal="center"/>
      <protection/>
    </xf>
    <xf numFmtId="0" fontId="12" fillId="0" borderId="0" xfId="62" applyFont="1">
      <alignment/>
      <protection/>
    </xf>
    <xf numFmtId="0" fontId="18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49" fontId="21" fillId="0" borderId="10" xfId="60" applyNumberFormat="1" applyFont="1" applyFill="1" applyBorder="1" applyAlignment="1" applyProtection="1">
      <alignment horizontal="center" wrapText="1"/>
      <protection/>
    </xf>
    <xf numFmtId="49" fontId="22" fillId="0" borderId="10" xfId="60" applyNumberFormat="1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 wrapText="1"/>
      <protection/>
    </xf>
    <xf numFmtId="0" fontId="21" fillId="0" borderId="10" xfId="60" applyFont="1" applyFill="1" applyBorder="1" applyAlignment="1" applyProtection="1">
      <alignment horizontal="left" vertical="center" wrapText="1"/>
      <protection locked="0"/>
    </xf>
    <xf numFmtId="49" fontId="27" fillId="0" borderId="0" xfId="55" applyNumberFormat="1" applyFont="1" applyAlignment="1" applyProtection="1">
      <alignment horizontal="left" vertical="top" wrapText="1"/>
      <protection/>
    </xf>
    <xf numFmtId="0" fontId="27" fillId="0" borderId="0" xfId="55" applyFont="1" applyAlignment="1" applyProtection="1">
      <alignment horizontal="center" vertical="top" wrapText="1"/>
      <protection/>
    </xf>
    <xf numFmtId="0" fontId="27" fillId="0" borderId="10" xfId="55" applyNumberFormat="1" applyFont="1" applyBorder="1" applyAlignment="1" applyProtection="1">
      <alignment horizontal="center" vertical="top" wrapText="1"/>
      <protection/>
    </xf>
    <xf numFmtId="0" fontId="22" fillId="0" borderId="0" xfId="55" applyFont="1" applyProtection="1">
      <alignment/>
      <protection/>
    </xf>
    <xf numFmtId="0" fontId="22" fillId="0" borderId="0" xfId="55" applyFont="1" applyAlignment="1" applyProtection="1">
      <alignment wrapText="1"/>
      <protection/>
    </xf>
    <xf numFmtId="0" fontId="3" fillId="0" borderId="0" xfId="55" applyProtection="1">
      <alignment/>
      <protection/>
    </xf>
    <xf numFmtId="172" fontId="26" fillId="34" borderId="10" xfId="55" applyNumberFormat="1" applyFont="1" applyFill="1" applyBorder="1" applyAlignment="1" applyProtection="1">
      <alignment horizontal="right"/>
      <protection/>
    </xf>
    <xf numFmtId="0" fontId="22" fillId="0" borderId="10" xfId="55" applyFont="1" applyBorder="1" applyAlignment="1" applyProtection="1">
      <alignment wrapText="1"/>
      <protection/>
    </xf>
    <xf numFmtId="0" fontId="22" fillId="0" borderId="10" xfId="55" applyFont="1" applyBorder="1" applyAlignment="1" applyProtection="1">
      <alignment horizontal="center"/>
      <protection/>
    </xf>
    <xf numFmtId="172" fontId="22" fillId="0" borderId="10" xfId="55" applyNumberFormat="1" applyFont="1" applyBorder="1" applyProtection="1">
      <alignment/>
      <protection locked="0"/>
    </xf>
    <xf numFmtId="0" fontId="22" fillId="0" borderId="10" xfId="55" applyFont="1" applyBorder="1" applyProtection="1">
      <alignment/>
      <protection/>
    </xf>
    <xf numFmtId="172" fontId="26" fillId="34" borderId="10" xfId="55" applyNumberFormat="1" applyFont="1" applyFill="1" applyBorder="1" applyAlignment="1" applyProtection="1">
      <alignment horizontal="right" vertical="top"/>
      <protection/>
    </xf>
    <xf numFmtId="0" fontId="24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Border="1" applyAlignment="1" applyProtection="1">
      <alignment horizontal="center" vertical="center"/>
      <protection/>
    </xf>
    <xf numFmtId="0" fontId="31" fillId="0" borderId="0" xfId="60" applyFont="1" applyAlignment="1">
      <alignment horizontal="left"/>
      <protection/>
    </xf>
    <xf numFmtId="0" fontId="32" fillId="0" borderId="10" xfId="60" applyFont="1" applyBorder="1" applyAlignment="1">
      <alignment horizontal="center"/>
      <protection/>
    </xf>
    <xf numFmtId="0" fontId="22" fillId="0" borderId="0" xfId="60" applyFont="1" applyProtection="1">
      <alignment/>
      <protection/>
    </xf>
    <xf numFmtId="0" fontId="33" fillId="0" borderId="0" xfId="0" applyFont="1" applyAlignment="1">
      <alignment/>
    </xf>
    <xf numFmtId="0" fontId="22" fillId="0" borderId="0" xfId="60" applyFont="1" applyFill="1" applyProtection="1">
      <alignment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 locked="0"/>
    </xf>
    <xf numFmtId="49" fontId="21" fillId="0" borderId="0" xfId="0" applyNumberFormat="1" applyFont="1" applyBorder="1" applyAlignment="1" applyProtection="1">
      <alignment horizontal="left" wrapText="1"/>
      <protection locked="0"/>
    </xf>
    <xf numFmtId="49" fontId="21" fillId="0" borderId="0" xfId="0" applyNumberFormat="1" applyFont="1" applyBorder="1" applyAlignment="1" applyProtection="1">
      <alignment wrapText="1"/>
      <protection locked="0"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0" xfId="60" applyFont="1" applyBorder="1" applyAlignment="1" applyProtection="1">
      <alignment vertical="top" wrapText="1"/>
      <protection/>
    </xf>
    <xf numFmtId="0" fontId="27" fillId="0" borderId="11" xfId="60" applyFont="1" applyBorder="1" applyAlignment="1" applyProtection="1">
      <alignment horizontal="center" vertical="top" wrapText="1"/>
      <protection/>
    </xf>
    <xf numFmtId="0" fontId="36" fillId="0" borderId="11" xfId="0" applyFont="1" applyBorder="1" applyAlignment="1" applyProtection="1">
      <alignment vertical="center" wrapText="1"/>
      <protection/>
    </xf>
    <xf numFmtId="0" fontId="27" fillId="0" borderId="0" xfId="60" applyFont="1" applyProtection="1">
      <alignment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35" borderId="10" xfId="60" applyFont="1" applyFill="1" applyBorder="1" applyAlignment="1" applyProtection="1">
      <alignment horizontal="center" vertical="center" wrapText="1"/>
      <protection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0" fontId="36" fillId="36" borderId="10" xfId="60" applyFont="1" applyFill="1" applyBorder="1" applyAlignment="1">
      <alignment horizontal="center" vertical="center" wrapText="1"/>
      <protection/>
    </xf>
    <xf numFmtId="0" fontId="36" fillId="36" borderId="10" xfId="60" applyFont="1" applyFill="1" applyBorder="1" applyAlignment="1" applyProtection="1">
      <alignment horizont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173" fontId="27" fillId="35" borderId="10" xfId="60" applyNumberFormat="1" applyFont="1" applyFill="1" applyBorder="1" applyAlignment="1" applyProtection="1">
      <alignment horizontal="right"/>
      <protection locked="0"/>
    </xf>
    <xf numFmtId="49" fontId="22" fillId="0" borderId="0" xfId="60" applyNumberFormat="1" applyFont="1" applyAlignment="1" applyProtection="1">
      <alignment vertical="distributed" wrapText="1"/>
      <protection/>
    </xf>
    <xf numFmtId="173" fontId="27" fillId="36" borderId="10" xfId="60" applyNumberFormat="1" applyFont="1" applyFill="1" applyBorder="1" applyAlignment="1" applyProtection="1">
      <alignment horizontal="right" wrapText="1"/>
      <protection/>
    </xf>
    <xf numFmtId="173" fontId="27" fillId="0" borderId="10" xfId="60" applyNumberFormat="1" applyFont="1" applyFill="1" applyBorder="1" applyAlignment="1" applyProtection="1">
      <alignment horizontal="right"/>
      <protection locked="0"/>
    </xf>
    <xf numFmtId="0" fontId="27" fillId="0" borderId="10" xfId="60" applyFont="1" applyBorder="1" applyAlignment="1" applyProtection="1">
      <alignment horizont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0" fontId="22" fillId="0" borderId="0" xfId="60" applyFont="1" applyFill="1" applyAlignment="1" applyProtection="1">
      <alignment horizontal="right"/>
      <protection/>
    </xf>
    <xf numFmtId="0" fontId="21" fillId="0" borderId="0" xfId="60" applyFont="1" applyBorder="1" applyAlignment="1">
      <alignment horizontal="right" vertical="center" wrapText="1"/>
      <protection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49" fontId="39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60" applyFont="1">
      <alignment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 applyBorder="1" applyAlignment="1">
      <alignment horizont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horizontal="left" vertical="center" wrapText="1"/>
      <protection/>
    </xf>
    <xf numFmtId="173" fontId="22" fillId="36" borderId="10" xfId="60" applyNumberFormat="1" applyFont="1" applyFill="1" applyBorder="1" applyAlignment="1">
      <alignment horizontal="right"/>
      <protection/>
    </xf>
    <xf numFmtId="0" fontId="22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center" wrapText="1"/>
      <protection locked="0"/>
    </xf>
    <xf numFmtId="0" fontId="22" fillId="0" borderId="10" xfId="60" applyFont="1" applyFill="1" applyBorder="1" applyAlignment="1" applyProtection="1">
      <alignment horizontal="center" vertical="center" wrapText="1"/>
      <protection locked="0"/>
    </xf>
    <xf numFmtId="173" fontId="22" fillId="0" borderId="10" xfId="60" applyNumberFormat="1" applyFont="1" applyBorder="1" applyAlignment="1" applyProtection="1">
      <alignment horizontal="right"/>
      <protection locked="0"/>
    </xf>
    <xf numFmtId="0" fontId="24" fillId="0" borderId="10" xfId="60" applyFont="1" applyFill="1" applyBorder="1" applyAlignment="1" applyProtection="1">
      <alignment horizontal="left" vertical="center" wrapText="1"/>
      <protection locked="0"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4" fillId="0" borderId="10" xfId="60" applyFont="1" applyFill="1" applyBorder="1" applyAlignment="1" applyProtection="1">
      <alignment horizontal="left" vertical="center" wrapText="1"/>
      <protection/>
    </xf>
    <xf numFmtId="0" fontId="22" fillId="0" borderId="0" xfId="60" applyFont="1" applyBorder="1" applyAlignment="1" applyProtection="1">
      <alignment/>
      <protection locked="0"/>
    </xf>
    <xf numFmtId="0" fontId="22" fillId="0" borderId="0" xfId="60" applyFont="1" applyAlignment="1" applyProtection="1">
      <alignment horizontal="right"/>
      <protection/>
    </xf>
    <xf numFmtId="0" fontId="22" fillId="0" borderId="0" xfId="60" applyFont="1" applyFill="1" applyAlignment="1" applyProtection="1">
      <alignment horizontal="left" indent="10"/>
      <protection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 vertical="top" wrapText="1"/>
    </xf>
    <xf numFmtId="0" fontId="27" fillId="0" borderId="0" xfId="0" applyFont="1" applyBorder="1" applyAlignment="1" applyProtection="1">
      <alignment vertical="center" wrapText="1"/>
      <protection/>
    </xf>
    <xf numFmtId="0" fontId="21" fillId="0" borderId="0" xfId="60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2" fillId="0" borderId="11" xfId="0" applyFont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10" xfId="60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22" fillId="0" borderId="10" xfId="60" applyFont="1" applyBorder="1" applyAlignment="1">
      <alignment horizontal="left" vertical="center" wrapText="1"/>
      <protection/>
    </xf>
    <xf numFmtId="173" fontId="24" fillId="0" borderId="10" xfId="0" applyNumberFormat="1" applyFont="1" applyBorder="1" applyAlignment="1" applyProtection="1">
      <alignment horizontal="right"/>
      <protection locked="0"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left" vertical="center" wrapText="1"/>
      <protection/>
    </xf>
    <xf numFmtId="0" fontId="22" fillId="0" borderId="0" xfId="60" applyFont="1" applyFill="1" applyBorder="1" applyAlignment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27" fillId="0" borderId="0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vertical="top"/>
      <protection/>
    </xf>
    <xf numFmtId="0" fontId="22" fillId="0" borderId="0" xfId="60" applyFont="1" applyBorder="1" applyAlignment="1" applyProtection="1">
      <alignment horizontal="center"/>
      <protection locked="0"/>
    </xf>
    <xf numFmtId="0" fontId="27" fillId="0" borderId="0" xfId="60" applyFont="1" applyAlignment="1">
      <alignment horizontal="center"/>
      <protection/>
    </xf>
    <xf numFmtId="0" fontId="30" fillId="0" borderId="10" xfId="60" applyFont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2" fillId="0" borderId="11" xfId="60" applyFont="1" applyBorder="1" applyAlignment="1">
      <alignment/>
      <protection/>
    </xf>
    <xf numFmtId="0" fontId="22" fillId="0" borderId="0" xfId="60" applyFont="1" applyBorder="1">
      <alignment/>
      <protection/>
    </xf>
    <xf numFmtId="0" fontId="22" fillId="0" borderId="0" xfId="60" applyFont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38" fillId="0" borderId="0" xfId="60" applyFont="1" applyFill="1" applyAlignment="1">
      <alignment vertical="justify" wrapText="1"/>
      <protection/>
    </xf>
    <xf numFmtId="0" fontId="27" fillId="0" borderId="0" xfId="60" applyFont="1" applyFill="1">
      <alignment/>
      <protection/>
    </xf>
    <xf numFmtId="0" fontId="38" fillId="0" borderId="0" xfId="60" applyFont="1" applyFill="1" applyAlignment="1">
      <alignment horizontal="left" vertical="justify"/>
      <protection/>
    </xf>
    <xf numFmtId="0" fontId="34" fillId="0" borderId="0" xfId="60" applyNumberFormat="1" applyFont="1" applyFill="1" applyBorder="1" applyAlignment="1" applyProtection="1">
      <alignment horizontal="center" wrapText="1"/>
      <protection/>
    </xf>
    <xf numFmtId="0" fontId="22" fillId="0" borderId="0" xfId="60" applyFont="1" applyBorder="1" applyAlignment="1" applyProtection="1">
      <alignment horizontal="center" wrapText="1"/>
      <protection/>
    </xf>
    <xf numFmtId="49" fontId="22" fillId="0" borderId="0" xfId="60" applyNumberFormat="1" applyFont="1" applyBorder="1" applyAlignment="1" applyProtection="1">
      <alignment vertical="center" wrapText="1"/>
      <protection/>
    </xf>
    <xf numFmtId="0" fontId="22" fillId="0" borderId="0" xfId="60" applyFont="1" applyAlignment="1" applyProtection="1">
      <alignment vertical="top" wrapText="1"/>
      <protection/>
    </xf>
    <xf numFmtId="0" fontId="27" fillId="0" borderId="0" xfId="60" applyFont="1" applyAlignment="1" applyProtection="1">
      <alignment vertical="center" wrapText="1"/>
      <protection/>
    </xf>
    <xf numFmtId="0" fontId="40" fillId="0" borderId="0" xfId="6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center" vertical="top"/>
      <protection/>
    </xf>
    <xf numFmtId="0" fontId="14" fillId="0" borderId="0" xfId="60" applyFont="1" applyAlignment="1" applyProtection="1">
      <alignment/>
      <protection/>
    </xf>
    <xf numFmtId="0" fontId="39" fillId="0" borderId="0" xfId="60" applyFont="1" applyAlignment="1">
      <alignment wrapText="1"/>
      <protection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vertical="center" wrapText="1"/>
      <protection/>
    </xf>
    <xf numFmtId="0" fontId="21" fillId="0" borderId="11" xfId="0" applyNumberFormat="1" applyFont="1" applyBorder="1" applyAlignment="1" applyProtection="1">
      <alignment horizontal="center" wrapText="1"/>
      <protection/>
    </xf>
    <xf numFmtId="0" fontId="21" fillId="0" borderId="0" xfId="60" applyFont="1" applyBorder="1" applyAlignment="1">
      <alignment horizontal="left" vertical="center" wrapText="1"/>
      <protection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Border="1" applyAlignment="1">
      <alignment vertical="center" wrapText="1"/>
      <protection/>
    </xf>
    <xf numFmtId="0" fontId="22" fillId="0" borderId="0" xfId="60" applyFont="1" applyAlignment="1">
      <alignment vertical="center" wrapText="1"/>
      <protection/>
    </xf>
    <xf numFmtId="0" fontId="39" fillId="0" borderId="0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/>
      <protection/>
    </xf>
    <xf numFmtId="0" fontId="22" fillId="0" borderId="10" xfId="60" applyFont="1" applyFill="1" applyBorder="1" applyAlignment="1">
      <alignment horizontal="center"/>
      <protection/>
    </xf>
    <xf numFmtId="172" fontId="21" fillId="0" borderId="10" xfId="60" applyNumberFormat="1" applyFont="1" applyFill="1" applyBorder="1" applyAlignment="1" applyProtection="1">
      <alignment horizontal="right"/>
      <protection locked="0"/>
    </xf>
    <xf numFmtId="0" fontId="21" fillId="36" borderId="13" xfId="60" applyFont="1" applyFill="1" applyBorder="1" applyAlignment="1">
      <alignment horizontal="center" vertical="center" wrapText="1"/>
      <protection/>
    </xf>
    <xf numFmtId="0" fontId="21" fillId="36" borderId="14" xfId="60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>
      <alignment horizontal="left" vertical="center" wrapText="1"/>
      <protection/>
    </xf>
    <xf numFmtId="173" fontId="26" fillId="0" borderId="14" xfId="60" applyNumberFormat="1" applyFont="1" applyFill="1" applyBorder="1" applyAlignment="1">
      <alignment horizontal="right" vertical="center"/>
      <protection/>
    </xf>
    <xf numFmtId="0" fontId="22" fillId="0" borderId="15" xfId="60" applyFont="1" applyFill="1" applyBorder="1" applyAlignment="1">
      <alignment horizontal="left" vertical="center" wrapText="1"/>
      <protection/>
    </xf>
    <xf numFmtId="173" fontId="26" fillId="0" borderId="16" xfId="60" applyNumberFormat="1" applyFont="1" applyFill="1" applyBorder="1" applyAlignment="1">
      <alignment horizontal="right" vertical="center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173" fontId="26" fillId="0" borderId="0" xfId="60" applyNumberFormat="1" applyFont="1" applyFill="1" applyBorder="1" applyAlignment="1">
      <alignment horizontal="right" vertical="center"/>
      <protection/>
    </xf>
    <xf numFmtId="0" fontId="30" fillId="0" borderId="0" xfId="60" applyFont="1">
      <alignment/>
      <protection/>
    </xf>
    <xf numFmtId="0" fontId="46" fillId="0" borderId="0" xfId="60" applyFont="1" applyAlignment="1">
      <alignment horizontal="center"/>
      <protection/>
    </xf>
    <xf numFmtId="0" fontId="46" fillId="0" borderId="0" xfId="60" applyFont="1">
      <alignment/>
      <protection/>
    </xf>
    <xf numFmtId="49" fontId="22" fillId="0" borderId="10" xfId="60" applyNumberFormat="1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left" vertical="center" wrapText="1" indent="1"/>
      <protection/>
    </xf>
    <xf numFmtId="0" fontId="21" fillId="0" borderId="0" xfId="64" applyFont="1" applyBorder="1" applyAlignment="1">
      <alignment horizontal="right"/>
      <protection/>
    </xf>
    <xf numFmtId="0" fontId="47" fillId="0" borderId="0" xfId="64" applyFont="1" applyAlignment="1">
      <alignment horizontal="right"/>
      <protection/>
    </xf>
    <xf numFmtId="0" fontId="47" fillId="0" borderId="0" xfId="64" applyFont="1" applyBorder="1" applyAlignment="1">
      <alignment horizontal="center"/>
      <protection/>
    </xf>
    <xf numFmtId="49" fontId="48" fillId="0" borderId="0" xfId="64" applyNumberFormat="1" applyFont="1" applyAlignment="1">
      <alignment horizontal="center"/>
      <protection/>
    </xf>
    <xf numFmtId="0" fontId="31" fillId="0" borderId="0" xfId="64" applyFont="1" applyAlignment="1">
      <alignment horizontal="center"/>
      <protection/>
    </xf>
    <xf numFmtId="0" fontId="22" fillId="0" borderId="0" xfId="64" applyFont="1">
      <alignment/>
      <protection/>
    </xf>
    <xf numFmtId="0" fontId="49" fillId="0" borderId="0" xfId="64" applyFont="1">
      <alignment/>
      <protection/>
    </xf>
    <xf numFmtId="0" fontId="25" fillId="0" borderId="0" xfId="64" applyFont="1" applyFill="1">
      <alignment/>
      <protection/>
    </xf>
    <xf numFmtId="0" fontId="22" fillId="0" borderId="0" xfId="64" applyFont="1" applyFill="1">
      <alignment/>
      <protection/>
    </xf>
    <xf numFmtId="0" fontId="39" fillId="0" borderId="17" xfId="64" applyFont="1" applyFill="1" applyBorder="1" applyAlignment="1">
      <alignment horizontal="left" wrapText="1"/>
      <protection/>
    </xf>
    <xf numFmtId="0" fontId="48" fillId="0" borderId="0" xfId="64" applyFont="1">
      <alignment/>
      <protection/>
    </xf>
    <xf numFmtId="49" fontId="48" fillId="0" borderId="0" xfId="64" applyNumberFormat="1" applyFont="1">
      <alignment/>
      <protection/>
    </xf>
    <xf numFmtId="0" fontId="22" fillId="0" borderId="18" xfId="64" applyFont="1" applyBorder="1">
      <alignment/>
      <protection/>
    </xf>
    <xf numFmtId="0" fontId="22" fillId="0" borderId="0" xfId="64" applyFont="1" applyBorder="1">
      <alignment/>
      <protection/>
    </xf>
    <xf numFmtId="0" fontId="22" fillId="0" borderId="19" xfId="64" applyFont="1" applyFill="1" applyBorder="1">
      <alignment/>
      <protection/>
    </xf>
    <xf numFmtId="49" fontId="25" fillId="0" borderId="20" xfId="64" applyNumberFormat="1" applyFont="1" applyBorder="1" applyAlignment="1" applyProtection="1">
      <alignment horizontal="center" vertical="center"/>
      <protection/>
    </xf>
    <xf numFmtId="0" fontId="30" fillId="0" borderId="0" xfId="64" applyFont="1" applyBorder="1" applyAlignment="1">
      <alignment horizontal="center"/>
      <protection/>
    </xf>
    <xf numFmtId="0" fontId="25" fillId="0" borderId="20" xfId="0" applyNumberFormat="1" applyFont="1" applyBorder="1" applyAlignment="1" applyProtection="1">
      <alignment horizontal="center" vertical="center"/>
      <protection/>
    </xf>
    <xf numFmtId="0" fontId="22" fillId="0" borderId="0" xfId="64" applyFont="1" applyFill="1" applyBorder="1">
      <alignment/>
      <protection/>
    </xf>
    <xf numFmtId="0" fontId="22" fillId="0" borderId="19" xfId="64" applyFont="1" applyBorder="1">
      <alignment/>
      <protection/>
    </xf>
    <xf numFmtId="0" fontId="22" fillId="0" borderId="0" xfId="64" applyFont="1" applyBorder="1" applyAlignment="1">
      <alignment horizontal="right" vertical="center"/>
      <protection/>
    </xf>
    <xf numFmtId="0" fontId="21" fillId="0" borderId="0" xfId="64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 applyProtection="1">
      <alignment horizontal="center" vertical="center"/>
      <protection locked="0"/>
    </xf>
    <xf numFmtId="0" fontId="21" fillId="0" borderId="11" xfId="64" applyFont="1" applyFill="1" applyBorder="1" applyAlignment="1" applyProtection="1">
      <alignment horizontal="center"/>
      <protection locked="0"/>
    </xf>
    <xf numFmtId="0" fontId="21" fillId="0" borderId="0" xfId="64" applyFont="1" applyFill="1" applyBorder="1" applyAlignment="1">
      <alignment horizontal="left" vertical="center"/>
      <protection/>
    </xf>
    <xf numFmtId="0" fontId="22" fillId="0" borderId="21" xfId="64" applyFont="1" applyBorder="1">
      <alignment/>
      <protection/>
    </xf>
    <xf numFmtId="0" fontId="22" fillId="0" borderId="22" xfId="64" applyFont="1" applyBorder="1">
      <alignment/>
      <protection/>
    </xf>
    <xf numFmtId="0" fontId="30" fillId="0" borderId="22" xfId="64" applyFont="1" applyBorder="1" applyAlignment="1">
      <alignment vertical="top"/>
      <protection/>
    </xf>
    <xf numFmtId="0" fontId="27" fillId="0" borderId="0" xfId="64" applyFont="1" applyAlignment="1">
      <alignment horizontal="center" vertical="top"/>
      <protection/>
    </xf>
    <xf numFmtId="0" fontId="51" fillId="0" borderId="22" xfId="64" applyFont="1" applyBorder="1">
      <alignment/>
      <protection/>
    </xf>
    <xf numFmtId="0" fontId="22" fillId="0" borderId="23" xfId="64" applyFont="1" applyBorder="1">
      <alignment/>
      <protection/>
    </xf>
    <xf numFmtId="0" fontId="52" fillId="0" borderId="24" xfId="64" applyFont="1" applyBorder="1" applyAlignment="1">
      <alignment/>
      <protection/>
    </xf>
    <xf numFmtId="0" fontId="53" fillId="0" borderId="0" xfId="64" applyFont="1" applyAlignment="1">
      <alignment horizontal="center"/>
      <protection/>
    </xf>
    <xf numFmtId="0" fontId="14" fillId="0" borderId="0" xfId="64" applyFont="1" applyAlignment="1">
      <alignment horizontal="center" wrapText="1"/>
      <protection/>
    </xf>
    <xf numFmtId="0" fontId="14" fillId="0" borderId="0" xfId="64" applyFont="1" applyBorder="1" applyAlignment="1">
      <alignment horizontal="center" vertical="center" wrapText="1"/>
      <protection/>
    </xf>
    <xf numFmtId="49" fontId="26" fillId="0" borderId="0" xfId="64" applyNumberFormat="1" applyFont="1" applyFill="1" applyBorder="1" applyAlignment="1">
      <alignment horizontal="left"/>
      <protection/>
    </xf>
    <xf numFmtId="0" fontId="22" fillId="0" borderId="10" xfId="60" applyFont="1" applyFill="1" applyBorder="1" applyAlignment="1" applyProtection="1">
      <alignment horizontal="left" vertical="center" wrapText="1" inden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173" fontId="36" fillId="35" borderId="10" xfId="60" applyNumberFormat="1" applyFont="1" applyFill="1" applyBorder="1" applyAlignment="1" applyProtection="1">
      <alignment horizontal="center" vertical="center"/>
      <protection/>
    </xf>
    <xf numFmtId="172" fontId="36" fillId="36" borderId="10" xfId="60" applyNumberFormat="1" applyFont="1" applyFill="1" applyBorder="1" applyAlignment="1" applyProtection="1">
      <alignment/>
      <protection/>
    </xf>
    <xf numFmtId="172" fontId="27" fillId="35" borderId="10" xfId="60" applyNumberFormat="1" applyFont="1" applyFill="1" applyBorder="1" applyAlignment="1" applyProtection="1">
      <alignment/>
      <protection locked="0"/>
    </xf>
    <xf numFmtId="173" fontId="27" fillId="35" borderId="10" xfId="60" applyNumberFormat="1" applyFont="1" applyFill="1" applyBorder="1" applyAlignment="1" applyProtection="1">
      <alignment horizontal="center" vertical="center"/>
      <protection/>
    </xf>
    <xf numFmtId="172" fontId="27" fillId="36" borderId="10" xfId="60" applyNumberFormat="1" applyFont="1" applyFill="1" applyBorder="1" applyAlignment="1" applyProtection="1">
      <alignment/>
      <protection/>
    </xf>
    <xf numFmtId="0" fontId="22" fillId="0" borderId="10" xfId="55" applyFont="1" applyBorder="1" applyAlignment="1" applyProtection="1">
      <alignment horizontal="center" vertical="center"/>
      <protection/>
    </xf>
    <xf numFmtId="172" fontId="21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1"/>
      <protection/>
    </xf>
    <xf numFmtId="172" fontId="22" fillId="36" borderId="10" xfId="55" applyNumberFormat="1" applyFont="1" applyFill="1" applyBorder="1" applyProtection="1">
      <alignment/>
      <protection/>
    </xf>
    <xf numFmtId="0" fontId="22" fillId="0" borderId="10" xfId="55" applyFont="1" applyBorder="1" applyAlignment="1" applyProtection="1">
      <alignment horizontal="left" wrapText="1" indent="3"/>
      <protection/>
    </xf>
    <xf numFmtId="172" fontId="22" fillId="0" borderId="10" xfId="55" applyNumberFormat="1" applyFont="1" applyBorder="1" applyAlignment="1" applyProtection="1">
      <alignment vertical="top" wrapText="1"/>
      <protection locked="0"/>
    </xf>
    <xf numFmtId="49" fontId="21" fillId="0" borderId="10" xfId="55" applyNumberFormat="1" applyFont="1" applyBorder="1" applyAlignment="1" applyProtection="1">
      <alignment horizontal="left" wrapText="1"/>
      <protection/>
    </xf>
    <xf numFmtId="49" fontId="55" fillId="0" borderId="10" xfId="55" applyNumberFormat="1" applyFont="1" applyBorder="1" applyAlignment="1" applyProtection="1">
      <alignment horizontal="center" vertical="center" wrapText="1"/>
      <protection/>
    </xf>
    <xf numFmtId="172" fontId="21" fillId="37" borderId="10" xfId="55" applyNumberFormat="1" applyFont="1" applyFill="1" applyBorder="1" applyAlignment="1" applyProtection="1">
      <alignment horizontal="right"/>
      <protection/>
    </xf>
    <xf numFmtId="0" fontId="33" fillId="0" borderId="0" xfId="0" applyFont="1" applyAlignment="1">
      <alignment/>
    </xf>
    <xf numFmtId="0" fontId="30" fillId="0" borderId="10" xfId="60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 applyProtection="1">
      <alignment horizontal="right"/>
      <protection locked="0"/>
    </xf>
    <xf numFmtId="0" fontId="22" fillId="0" borderId="10" xfId="55" applyFont="1" applyBorder="1" applyAlignment="1" applyProtection="1">
      <alignment horizontal="left" vertical="center" wrapText="1" indent="1"/>
      <protection/>
    </xf>
    <xf numFmtId="0" fontId="24" fillId="0" borderId="0" xfId="60" applyFont="1" applyFill="1" applyBorder="1" applyAlignment="1" applyProtection="1">
      <alignment horizontal="left" vertical="center" wrapText="1"/>
      <protection locked="0"/>
    </xf>
    <xf numFmtId="173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 vertical="center" wrapText="1"/>
      <protection locked="0"/>
    </xf>
    <xf numFmtId="0" fontId="22" fillId="0" borderId="10" xfId="55" applyFont="1" applyBorder="1" applyAlignment="1" applyProtection="1">
      <alignment horizontal="center" vertical="center" wrapText="1"/>
      <protection/>
    </xf>
    <xf numFmtId="49" fontId="21" fillId="0" borderId="10" xfId="55" applyNumberFormat="1" applyFont="1" applyBorder="1" applyAlignment="1" applyProtection="1">
      <alignment horizontal="center" vertical="center" wrapText="1"/>
      <protection/>
    </xf>
    <xf numFmtId="172" fontId="27" fillId="35" borderId="10" xfId="60" applyNumberFormat="1" applyFont="1" applyFill="1" applyBorder="1" applyAlignment="1" applyProtection="1">
      <alignment horizontal="right"/>
      <protection locked="0"/>
    </xf>
    <xf numFmtId="172" fontId="27" fillId="36" borderId="10" xfId="60" applyNumberFormat="1" applyFont="1" applyFill="1" applyBorder="1" applyAlignment="1" applyProtection="1">
      <alignment horizontal="right"/>
      <protection/>
    </xf>
    <xf numFmtId="0" fontId="22" fillId="0" borderId="10" xfId="60" applyFont="1" applyBorder="1" applyAlignment="1">
      <alignment horizontal="left" vertical="center" wrapText="1" indent="1"/>
      <protection/>
    </xf>
    <xf numFmtId="49" fontId="22" fillId="0" borderId="10" xfId="60" applyNumberFormat="1" applyFont="1" applyBorder="1" applyAlignment="1">
      <alignment horizontal="center" vertical="center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21" fillId="35" borderId="10" xfId="60" applyFont="1" applyFill="1" applyBorder="1" applyAlignment="1" applyProtection="1">
      <alignment horizontal="left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5"/>
      <protection/>
    </xf>
    <xf numFmtId="0" fontId="22" fillId="35" borderId="10" xfId="60" applyFont="1" applyFill="1" applyBorder="1" applyAlignment="1" applyProtection="1">
      <alignment horizontal="left" vertical="center" wrapText="1" indent="7"/>
      <protection/>
    </xf>
    <xf numFmtId="0" fontId="23" fillId="35" borderId="10" xfId="60" applyFont="1" applyFill="1" applyBorder="1" applyAlignment="1" applyProtection="1">
      <alignment horizontal="left" vertical="center" wrapText="1" indent="9"/>
      <protection/>
    </xf>
    <xf numFmtId="0" fontId="21" fillId="35" borderId="10" xfId="60" applyFont="1" applyFill="1" applyBorder="1" applyAlignment="1" applyProtection="1">
      <alignment vertical="center" wrapText="1"/>
      <protection/>
    </xf>
    <xf numFmtId="49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60" applyFont="1" applyFill="1" applyBorder="1" applyAlignment="1" applyProtection="1">
      <alignment horizont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3"/>
      <protection/>
    </xf>
    <xf numFmtId="0" fontId="22" fillId="0" borderId="10" xfId="56" applyFont="1" applyBorder="1" applyAlignment="1">
      <alignment horizontal="center" vertical="center"/>
      <protection/>
    </xf>
    <xf numFmtId="0" fontId="21" fillId="0" borderId="10" xfId="60" applyFont="1" applyFill="1" applyBorder="1" applyAlignment="1" applyProtection="1">
      <alignment vertical="center" wrapText="1"/>
      <protection/>
    </xf>
    <xf numFmtId="0" fontId="21" fillId="0" borderId="10" xfId="60" applyFont="1" applyFill="1" applyBorder="1" applyAlignment="1" applyProtection="1">
      <alignment horizontal="left"/>
      <protection/>
    </xf>
    <xf numFmtId="0" fontId="22" fillId="36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73" fontId="21" fillId="0" borderId="10" xfId="0" applyNumberFormat="1" applyFont="1" applyBorder="1" applyAlignment="1" applyProtection="1">
      <alignment horizontal="center" vertical="center"/>
      <protection/>
    </xf>
    <xf numFmtId="173" fontId="21" fillId="0" borderId="10" xfId="0" applyNumberFormat="1" applyFont="1" applyBorder="1" applyAlignment="1" applyProtection="1">
      <alignment horizontal="right"/>
      <protection/>
    </xf>
    <xf numFmtId="49" fontId="22" fillId="0" borderId="10" xfId="60" applyNumberFormat="1" applyFont="1" applyFill="1" applyBorder="1" applyAlignment="1" applyProtection="1">
      <alignment horizontal="center" vertical="center" wrapText="1"/>
      <protection/>
    </xf>
    <xf numFmtId="172" fontId="27" fillId="0" borderId="10" xfId="60" applyNumberFormat="1" applyFont="1" applyFill="1" applyBorder="1" applyAlignment="1" applyProtection="1">
      <alignment horizontal="right"/>
      <protection locked="0"/>
    </xf>
    <xf numFmtId="173" fontId="27" fillId="0" borderId="10" xfId="60" applyNumberFormat="1" applyFont="1" applyFill="1" applyBorder="1" applyAlignment="1" applyProtection="1">
      <alignment horizontal="center" vertical="center"/>
      <protection/>
    </xf>
    <xf numFmtId="172" fontId="27" fillId="0" borderId="10" xfId="60" applyNumberFormat="1" applyFont="1" applyFill="1" applyBorder="1" applyAlignment="1" applyProtection="1">
      <alignment/>
      <protection locked="0"/>
    </xf>
    <xf numFmtId="172" fontId="27" fillId="0" borderId="10" xfId="60" applyNumberFormat="1" applyFont="1" applyFill="1" applyBorder="1" applyAlignment="1" applyProtection="1">
      <alignment horizontal="center" vertical="center"/>
      <protection/>
    </xf>
    <xf numFmtId="0" fontId="27" fillId="0" borderId="10" xfId="60" applyFont="1" applyBorder="1" applyAlignment="1" applyProtection="1">
      <alignment horizontal="center" vertical="center"/>
      <protection/>
    </xf>
    <xf numFmtId="172" fontId="27" fillId="0" borderId="25" xfId="60" applyNumberFormat="1" applyFont="1" applyFill="1" applyBorder="1" applyAlignment="1" applyProtection="1">
      <alignment/>
      <protection locked="0"/>
    </xf>
    <xf numFmtId="173" fontId="27" fillId="0" borderId="26" xfId="60" applyNumberFormat="1" applyFont="1" applyFill="1" applyBorder="1" applyAlignment="1" applyProtection="1">
      <alignment horizontal="center" vertical="center"/>
      <protection/>
    </xf>
    <xf numFmtId="172" fontId="36" fillId="35" borderId="10" xfId="60" applyNumberFormat="1" applyFont="1" applyFill="1" applyBorder="1" applyAlignment="1" applyProtection="1">
      <alignment/>
      <protection locked="0"/>
    </xf>
    <xf numFmtId="0" fontId="22" fillId="0" borderId="10" xfId="60" applyFont="1" applyFill="1" applyBorder="1" applyAlignment="1" applyProtection="1">
      <alignment horizontal="center" vertical="center"/>
      <protection/>
    </xf>
    <xf numFmtId="0" fontId="36" fillId="0" borderId="27" xfId="60" applyFont="1" applyFill="1" applyBorder="1" applyAlignment="1" applyProtection="1">
      <alignment horizontal="center"/>
      <protection/>
    </xf>
    <xf numFmtId="0" fontId="36" fillId="0" borderId="26" xfId="60" applyFont="1" applyFill="1" applyBorder="1" applyAlignment="1" applyProtection="1">
      <alignment horizontal="center"/>
      <protection/>
    </xf>
    <xf numFmtId="0" fontId="36" fillId="0" borderId="26" xfId="60" applyFont="1" applyBorder="1" applyAlignment="1" applyProtection="1">
      <alignment horizontal="center"/>
      <protection/>
    </xf>
    <xf numFmtId="0" fontId="22" fillId="0" borderId="10" xfId="60" applyFont="1" applyBorder="1" applyProtection="1">
      <alignment/>
      <protection/>
    </xf>
    <xf numFmtId="49" fontId="27" fillId="37" borderId="10" xfId="6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0" xfId="55" applyNumberFormat="1" applyFont="1" applyBorder="1" applyAlignment="1" applyProtection="1">
      <alignment horizontal="left" wrapText="1"/>
      <protection/>
    </xf>
    <xf numFmtId="0" fontId="97" fillId="0" borderId="0" xfId="60" applyFont="1">
      <alignment/>
      <protection/>
    </xf>
    <xf numFmtId="173" fontId="21" fillId="36" borderId="10" xfId="0" applyNumberFormat="1" applyFont="1" applyFill="1" applyBorder="1" applyAlignment="1" applyProtection="1">
      <alignment/>
      <protection/>
    </xf>
    <xf numFmtId="173" fontId="26" fillId="0" borderId="28" xfId="60" applyNumberFormat="1" applyFont="1" applyFill="1" applyBorder="1" applyAlignment="1">
      <alignment horizontal="right" vertical="center"/>
      <protection/>
    </xf>
    <xf numFmtId="0" fontId="21" fillId="36" borderId="29" xfId="60" applyFont="1" applyFill="1" applyBorder="1" applyAlignment="1">
      <alignment horizontal="center" vertical="center" wrapText="1"/>
      <protection/>
    </xf>
    <xf numFmtId="0" fontId="21" fillId="36" borderId="30" xfId="60" applyFont="1" applyFill="1" applyBorder="1" applyAlignment="1">
      <alignment horizontal="center" vertical="center" wrapText="1"/>
      <protection/>
    </xf>
    <xf numFmtId="0" fontId="21" fillId="36" borderId="31" xfId="60" applyFont="1" applyFill="1" applyBorder="1" applyAlignment="1">
      <alignment horizontal="center" vertical="center" wrapText="1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38" fillId="0" borderId="0" xfId="60" applyFont="1" applyFill="1" applyBorder="1" applyAlignment="1" applyProtection="1">
      <alignment horizontal="center" vertical="top"/>
      <protection/>
    </xf>
    <xf numFmtId="0" fontId="38" fillId="0" borderId="0" xfId="60" applyFont="1" applyFill="1" applyBorder="1" applyAlignment="1" applyProtection="1">
      <alignment horizontal="center" vertical="top" wrapText="1"/>
      <protection/>
    </xf>
    <xf numFmtId="0" fontId="22" fillId="0" borderId="0" xfId="60" applyFont="1" applyFill="1" applyBorder="1" applyAlignment="1" applyProtection="1">
      <alignment horizontal="center"/>
      <protection locked="0"/>
    </xf>
    <xf numFmtId="14" fontId="22" fillId="0" borderId="0" xfId="60" applyNumberFormat="1" applyFont="1" applyFill="1" applyBorder="1" applyAlignment="1" applyProtection="1">
      <alignment horizontal="center"/>
      <protection locked="0"/>
    </xf>
    <xf numFmtId="0" fontId="30" fillId="0" borderId="0" xfId="60" applyFont="1" applyFill="1" applyAlignment="1" applyProtection="1">
      <alignment horizontal="left"/>
      <protection/>
    </xf>
    <xf numFmtId="0" fontId="22" fillId="0" borderId="0" xfId="60" applyFont="1" applyFill="1" applyAlignment="1" applyProtection="1">
      <alignment horizontal="left"/>
      <protection/>
    </xf>
    <xf numFmtId="0" fontId="30" fillId="0" borderId="0" xfId="60" applyFont="1" applyFill="1" applyBorder="1" applyProtection="1">
      <alignment/>
      <protection/>
    </xf>
    <xf numFmtId="0" fontId="22" fillId="0" borderId="0" xfId="60" applyFont="1" applyFill="1" applyBorder="1" applyProtection="1">
      <alignment/>
      <protection/>
    </xf>
    <xf numFmtId="0" fontId="22" fillId="0" borderId="0" xfId="60" applyFont="1" applyFill="1" applyBorder="1" applyAlignment="1" applyProtection="1">
      <alignment horizontal="right"/>
      <protection/>
    </xf>
    <xf numFmtId="0" fontId="22" fillId="0" borderId="0" xfId="60" applyFont="1" applyBorder="1" applyProtection="1">
      <alignment/>
      <protection/>
    </xf>
    <xf numFmtId="0" fontId="21" fillId="0" borderId="10" xfId="60" applyFont="1" applyFill="1" applyBorder="1" applyAlignment="1" applyProtection="1">
      <alignment horizontal="left" vertical="center" wrapText="1" indent="1"/>
      <protection/>
    </xf>
    <xf numFmtId="17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97" fillId="0" borderId="0" xfId="60" applyFont="1" applyAlignment="1">
      <alignment/>
      <protection/>
    </xf>
    <xf numFmtId="0" fontId="97" fillId="0" borderId="11" xfId="60" applyFont="1" applyBorder="1" applyAlignment="1">
      <alignment/>
      <protection/>
    </xf>
    <xf numFmtId="0" fontId="97" fillId="0" borderId="0" xfId="60" applyFont="1" applyBorder="1">
      <alignment/>
      <protection/>
    </xf>
    <xf numFmtId="0" fontId="98" fillId="0" borderId="0" xfId="60" applyFont="1" applyFill="1" applyAlignment="1">
      <alignment horizontal="center"/>
      <protection/>
    </xf>
    <xf numFmtId="0" fontId="99" fillId="0" borderId="0" xfId="60" applyFont="1" applyFill="1" applyAlignment="1">
      <alignment/>
      <protection/>
    </xf>
    <xf numFmtId="0" fontId="97" fillId="0" borderId="0" xfId="60" applyFont="1" applyFill="1" applyAlignment="1">
      <alignment horizontal="center" vertical="justify"/>
      <protection/>
    </xf>
    <xf numFmtId="0" fontId="100" fillId="0" borderId="0" xfId="60" applyFont="1" applyFill="1" applyAlignment="1">
      <alignment vertical="justify"/>
      <protection/>
    </xf>
    <xf numFmtId="0" fontId="101" fillId="0" borderId="0" xfId="60" applyNumberFormat="1" applyFont="1" applyFill="1" applyBorder="1" applyAlignment="1" applyProtection="1">
      <alignment horizontal="center" wrapText="1"/>
      <protection/>
    </xf>
    <xf numFmtId="0" fontId="97" fillId="0" borderId="0" xfId="60" applyFont="1" applyBorder="1" applyAlignment="1" applyProtection="1">
      <alignment horizontal="center" wrapText="1"/>
      <protection/>
    </xf>
    <xf numFmtId="0" fontId="97" fillId="0" borderId="0" xfId="60" applyFont="1" applyAlignment="1" applyProtection="1">
      <alignment vertical="top" wrapText="1"/>
      <protection/>
    </xf>
    <xf numFmtId="0" fontId="102" fillId="0" borderId="0" xfId="60" applyFont="1" applyBorder="1" applyAlignment="1" applyProtection="1">
      <alignment horizontal="center"/>
      <protection/>
    </xf>
    <xf numFmtId="0" fontId="97" fillId="0" borderId="0" xfId="60" applyFont="1" applyBorder="1" applyAlignment="1" applyProtection="1">
      <alignment horizontal="center" vertical="top"/>
      <protection/>
    </xf>
    <xf numFmtId="0" fontId="102" fillId="0" borderId="0" xfId="60" applyFont="1" applyFill="1" applyAlignment="1">
      <alignment vertical="center" wrapText="1"/>
      <protection/>
    </xf>
    <xf numFmtId="0" fontId="102" fillId="0" borderId="0" xfId="60" applyFont="1" applyAlignment="1">
      <alignment vertical="center" wrapText="1"/>
      <protection/>
    </xf>
    <xf numFmtId="0" fontId="100" fillId="0" borderId="0" xfId="60" applyFont="1" applyAlignment="1">
      <alignment vertical="center" wrapText="1"/>
      <protection/>
    </xf>
    <xf numFmtId="0" fontId="97" fillId="0" borderId="0" xfId="60" applyFont="1" applyAlignment="1">
      <alignment vertical="center" wrapText="1"/>
      <protection/>
    </xf>
    <xf numFmtId="0" fontId="97" fillId="0" borderId="0" xfId="60" applyFont="1" applyBorder="1" applyAlignment="1" applyProtection="1">
      <alignment horizontal="center"/>
      <protection locked="0"/>
    </xf>
    <xf numFmtId="0" fontId="100" fillId="0" borderId="0" xfId="60" applyFont="1" applyBorder="1" applyAlignment="1" applyProtection="1">
      <alignment horizontal="center" vertical="top" wrapText="1"/>
      <protection/>
    </xf>
    <xf numFmtId="172" fontId="22" fillId="0" borderId="11" xfId="60" applyNumberFormat="1" applyFont="1" applyFill="1" applyBorder="1" applyAlignment="1" applyProtection="1">
      <alignment horizontal="center"/>
      <protection locked="0"/>
    </xf>
    <xf numFmtId="0" fontId="30" fillId="0" borderId="11" xfId="60" applyFont="1" applyBorder="1" applyAlignment="1">
      <alignment horizontal="center" wrapText="1"/>
      <protection/>
    </xf>
    <xf numFmtId="0" fontId="103" fillId="0" borderId="10" xfId="60" applyFont="1" applyFill="1" applyBorder="1" applyAlignment="1" applyProtection="1">
      <alignment horizontal="left" vertical="center" wrapText="1"/>
      <protection locked="0"/>
    </xf>
    <xf numFmtId="0" fontId="103" fillId="0" borderId="10" xfId="60" applyFont="1" applyFill="1" applyBorder="1" applyAlignment="1" applyProtection="1">
      <alignment horizontal="center" wrapText="1"/>
      <protection locked="0"/>
    </xf>
    <xf numFmtId="0" fontId="103" fillId="0" borderId="10" xfId="60" applyFont="1" applyFill="1" applyBorder="1" applyAlignment="1" applyProtection="1">
      <alignment horizontal="center" vertical="center" wrapText="1"/>
      <protection locked="0"/>
    </xf>
    <xf numFmtId="173" fontId="103" fillId="0" borderId="10" xfId="60" applyNumberFormat="1" applyFont="1" applyBorder="1" applyAlignment="1" applyProtection="1">
      <alignment horizontal="right"/>
      <protection locked="0"/>
    </xf>
    <xf numFmtId="0" fontId="103" fillId="0" borderId="0" xfId="60" applyFont="1">
      <alignment/>
      <protection/>
    </xf>
    <xf numFmtId="0" fontId="100" fillId="0" borderId="0" xfId="60" applyFont="1" applyBorder="1" applyAlignment="1">
      <alignment vertical="center" wrapText="1"/>
      <protection/>
    </xf>
    <xf numFmtId="0" fontId="15" fillId="0" borderId="0" xfId="64" applyFont="1" applyAlignment="1">
      <alignment horizontal="left" wrapText="1"/>
      <protection/>
    </xf>
    <xf numFmtId="173" fontId="36" fillId="0" borderId="10" xfId="60" applyNumberFormat="1" applyFont="1" applyFill="1" applyBorder="1" applyAlignment="1" applyProtection="1">
      <alignment horizontal="center" vertical="center"/>
      <protection/>
    </xf>
    <xf numFmtId="0" fontId="21" fillId="0" borderId="10" xfId="60" applyFont="1" applyBorder="1" applyAlignment="1" applyProtection="1">
      <alignment horizontal="right"/>
      <protection/>
    </xf>
    <xf numFmtId="0" fontId="15" fillId="0" borderId="0" xfId="64" applyFont="1" applyAlignment="1">
      <alignment wrapText="1"/>
      <protection/>
    </xf>
    <xf numFmtId="0" fontId="15" fillId="0" borderId="0" xfId="64" applyFont="1">
      <alignment/>
      <protection/>
    </xf>
    <xf numFmtId="0" fontId="104" fillId="0" borderId="0" xfId="0" applyFont="1" applyAlignment="1">
      <alignment wrapText="1"/>
    </xf>
    <xf numFmtId="172" fontId="21" fillId="36" borderId="10" xfId="60" applyNumberFormat="1" applyFont="1" applyFill="1" applyBorder="1" applyAlignment="1">
      <alignment horizontal="right"/>
      <protection/>
    </xf>
    <xf numFmtId="173" fontId="22" fillId="0" borderId="10" xfId="60" applyNumberFormat="1" applyFont="1" applyFill="1" applyBorder="1" applyAlignment="1" applyProtection="1">
      <alignment horizontal="right" wrapText="1"/>
      <protection locked="0"/>
    </xf>
    <xf numFmtId="0" fontId="27" fillId="0" borderId="0" xfId="60" applyFont="1" applyAlignment="1">
      <alignment horizontal="left"/>
      <protection/>
    </xf>
    <xf numFmtId="173" fontId="27" fillId="0" borderId="10" xfId="60" applyNumberFormat="1" applyFont="1" applyBorder="1" applyAlignment="1" applyProtection="1">
      <alignment horizontal="right" wrapText="1"/>
      <protection/>
    </xf>
    <xf numFmtId="0" fontId="79" fillId="0" borderId="0" xfId="0" applyFont="1" applyAlignment="1">
      <alignment/>
    </xf>
    <xf numFmtId="172" fontId="22" fillId="0" borderId="0" xfId="60" applyNumberFormat="1" applyFont="1" applyFill="1" applyProtection="1">
      <alignment/>
      <protection/>
    </xf>
    <xf numFmtId="173" fontId="21" fillId="35" borderId="10" xfId="60" applyNumberFormat="1" applyFont="1" applyFill="1" applyBorder="1" applyAlignment="1" applyProtection="1">
      <alignment horizontal="center" vertical="center"/>
      <protection/>
    </xf>
    <xf numFmtId="172" fontId="21" fillId="34" borderId="10" xfId="60" applyNumberFormat="1" applyFont="1" applyFill="1" applyBorder="1" applyAlignment="1" applyProtection="1">
      <alignment/>
      <protection/>
    </xf>
    <xf numFmtId="172" fontId="21" fillId="36" borderId="10" xfId="60" applyNumberFormat="1" applyFont="1" applyFill="1" applyBorder="1" applyAlignment="1" applyProtection="1">
      <alignment/>
      <protection/>
    </xf>
    <xf numFmtId="172" fontId="21" fillId="35" borderId="10" xfId="60" applyNumberFormat="1" applyFont="1" applyFill="1" applyBorder="1" applyAlignment="1" applyProtection="1">
      <alignment/>
      <protection locked="0"/>
    </xf>
    <xf numFmtId="172" fontId="22" fillId="34" borderId="10" xfId="60" applyNumberFormat="1" applyFont="1" applyFill="1" applyBorder="1" applyAlignment="1" applyProtection="1">
      <alignment/>
      <protection/>
    </xf>
    <xf numFmtId="172" fontId="22" fillId="35" borderId="10" xfId="60" applyNumberFormat="1" applyFont="1" applyFill="1" applyBorder="1" applyAlignment="1" applyProtection="1">
      <alignment/>
      <protection locked="0"/>
    </xf>
    <xf numFmtId="4" fontId="22" fillId="34" borderId="10" xfId="60" applyNumberFormat="1" applyFont="1" applyFill="1" applyBorder="1" applyAlignment="1" applyProtection="1">
      <alignment/>
      <protection/>
    </xf>
    <xf numFmtId="4" fontId="22" fillId="35" borderId="10" xfId="60" applyNumberFormat="1" applyFont="1" applyFill="1" applyBorder="1" applyAlignment="1" applyProtection="1">
      <alignment/>
      <protection locked="0"/>
    </xf>
    <xf numFmtId="172" fontId="22" fillId="36" borderId="10" xfId="60" applyNumberFormat="1" applyFont="1" applyFill="1" applyBorder="1" applyAlignment="1" applyProtection="1">
      <alignment/>
      <protection/>
    </xf>
    <xf numFmtId="172" fontId="22" fillId="35" borderId="10" xfId="60" applyNumberFormat="1" applyFont="1" applyFill="1" applyBorder="1" applyAlignment="1" applyProtection="1">
      <alignment horizontal="center" vertical="center"/>
      <protection/>
    </xf>
    <xf numFmtId="172" fontId="22" fillId="36" borderId="25" xfId="60" applyNumberFormat="1" applyFont="1" applyFill="1" applyBorder="1" applyAlignment="1" applyProtection="1">
      <alignment horizontal="right"/>
      <protection/>
    </xf>
    <xf numFmtId="172" fontId="22" fillId="34" borderId="32" xfId="60" applyNumberFormat="1" applyFont="1" applyFill="1" applyBorder="1" applyAlignment="1" applyProtection="1">
      <alignment/>
      <protection/>
    </xf>
    <xf numFmtId="172" fontId="22" fillId="0" borderId="10" xfId="60" applyNumberFormat="1" applyFont="1" applyFill="1" applyBorder="1" applyAlignment="1" applyProtection="1">
      <alignment horizontal="right"/>
      <protection locked="0"/>
    </xf>
    <xf numFmtId="172" fontId="22" fillId="35" borderId="33" xfId="60" applyNumberFormat="1" applyFont="1" applyFill="1" applyBorder="1" applyAlignment="1" applyProtection="1">
      <alignment/>
      <protection locked="0"/>
    </xf>
    <xf numFmtId="172" fontId="22" fillId="36" borderId="26" xfId="60" applyNumberFormat="1" applyFont="1" applyFill="1" applyBorder="1" applyAlignment="1" applyProtection="1">
      <alignment/>
      <protection/>
    </xf>
    <xf numFmtId="173" fontId="22" fillId="35" borderId="10" xfId="60" applyNumberFormat="1" applyFont="1" applyFill="1" applyBorder="1" applyAlignment="1" applyProtection="1">
      <alignment horizontal="center" vertical="center"/>
      <protection/>
    </xf>
    <xf numFmtId="172" fontId="22" fillId="0" borderId="10" xfId="60" applyNumberFormat="1" applyFont="1" applyFill="1" applyBorder="1" applyAlignment="1" applyProtection="1">
      <alignment/>
      <protection locked="0"/>
    </xf>
    <xf numFmtId="172" fontId="22" fillId="0" borderId="10" xfId="60" applyNumberFormat="1" applyFont="1" applyFill="1" applyBorder="1" applyAlignment="1" applyProtection="1">
      <alignment horizontal="center" vertical="center"/>
      <protection/>
    </xf>
    <xf numFmtId="173" fontId="22" fillId="37" borderId="10" xfId="60" applyNumberFormat="1" applyFont="1" applyFill="1" applyBorder="1" applyAlignment="1" applyProtection="1">
      <alignment horizontal="right"/>
      <protection/>
    </xf>
    <xf numFmtId="173" fontId="22" fillId="0" borderId="10" xfId="60" applyNumberFormat="1" applyFont="1" applyFill="1" applyBorder="1" applyAlignment="1" applyProtection="1">
      <alignment horizontal="right"/>
      <protection locked="0"/>
    </xf>
    <xf numFmtId="4" fontId="22" fillId="36" borderId="10" xfId="60" applyNumberFormat="1" applyFont="1" applyFill="1" applyBorder="1" applyAlignment="1" applyProtection="1">
      <alignment/>
      <protection/>
    </xf>
    <xf numFmtId="173" fontId="22" fillId="0" borderId="10" xfId="60" applyNumberFormat="1" applyFont="1" applyFill="1" applyBorder="1" applyAlignment="1" applyProtection="1">
      <alignment horizontal="center" vertical="center"/>
      <protection/>
    </xf>
    <xf numFmtId="0" fontId="22" fillId="0" borderId="10" xfId="60" applyFont="1" applyBorder="1" applyAlignment="1" applyProtection="1">
      <alignment horizontal="center" vertical="center"/>
      <protection/>
    </xf>
    <xf numFmtId="4" fontId="22" fillId="0" borderId="10" xfId="60" applyNumberFormat="1" applyFont="1" applyFill="1" applyBorder="1" applyAlignment="1" applyProtection="1">
      <alignment/>
      <protection locked="0"/>
    </xf>
    <xf numFmtId="172" fontId="22" fillId="35" borderId="10" xfId="60" applyNumberFormat="1" applyFont="1" applyFill="1" applyBorder="1" applyAlignment="1" applyProtection="1">
      <alignment horizontal="right"/>
      <protection locked="0"/>
    </xf>
    <xf numFmtId="173" fontId="22" fillId="36" borderId="10" xfId="60" applyNumberFormat="1" applyFont="1" applyFill="1" applyBorder="1" applyAlignment="1" applyProtection="1">
      <alignment horizontal="right" wrapText="1"/>
      <protection/>
    </xf>
    <xf numFmtId="0" fontId="22" fillId="0" borderId="10" xfId="60" applyFont="1" applyBorder="1" applyAlignment="1" applyProtection="1">
      <alignment horizontal="center"/>
      <protection/>
    </xf>
    <xf numFmtId="172" fontId="22" fillId="0" borderId="10" xfId="0" applyNumberFormat="1" applyFont="1" applyBorder="1" applyAlignment="1">
      <alignment horizontal="center"/>
    </xf>
    <xf numFmtId="172" fontId="22" fillId="0" borderId="10" xfId="0" applyNumberFormat="1" applyFont="1" applyBorder="1" applyAlignment="1" applyProtection="1">
      <alignment horizontal="right"/>
      <protection locked="0"/>
    </xf>
    <xf numFmtId="172" fontId="22" fillId="0" borderId="10" xfId="0" applyNumberFormat="1" applyFont="1" applyFill="1" applyBorder="1" applyAlignment="1" applyProtection="1">
      <alignment horizontal="right"/>
      <protection locked="0"/>
    </xf>
    <xf numFmtId="173" fontId="22" fillId="35" borderId="10" xfId="60" applyNumberFormat="1" applyFont="1" applyFill="1" applyBorder="1" applyAlignment="1" applyProtection="1">
      <alignment horizontal="right"/>
      <protection locked="0"/>
    </xf>
    <xf numFmtId="173" fontId="21" fillId="0" borderId="10" xfId="60" applyNumberFormat="1" applyFont="1" applyFill="1" applyBorder="1" applyAlignment="1" applyProtection="1">
      <alignment horizontal="center" vertical="center"/>
      <protection/>
    </xf>
    <xf numFmtId="172" fontId="22" fillId="36" borderId="10" xfId="60" applyNumberFormat="1" applyFont="1" applyFill="1" applyBorder="1" applyAlignment="1" applyProtection="1">
      <alignment horizontal="right"/>
      <protection/>
    </xf>
    <xf numFmtId="172" fontId="22" fillId="34" borderId="25" xfId="60" applyNumberFormat="1" applyFont="1" applyFill="1" applyBorder="1" applyAlignment="1" applyProtection="1">
      <alignment/>
      <protection/>
    </xf>
    <xf numFmtId="172" fontId="22" fillId="0" borderId="25" xfId="60" applyNumberFormat="1" applyFont="1" applyFill="1" applyBorder="1" applyAlignment="1" applyProtection="1">
      <alignment/>
      <protection locked="0"/>
    </xf>
    <xf numFmtId="172" fontId="22" fillId="37" borderId="10" xfId="60" applyNumberFormat="1" applyFont="1" applyFill="1" applyBorder="1" applyAlignment="1" applyProtection="1">
      <alignment horizontal="right"/>
      <protection/>
    </xf>
    <xf numFmtId="172" fontId="22" fillId="0" borderId="33" xfId="60" applyNumberFormat="1" applyFont="1" applyFill="1" applyBorder="1" applyAlignment="1" applyProtection="1">
      <alignment horizontal="right"/>
      <protection locked="0"/>
    </xf>
    <xf numFmtId="173" fontId="22" fillId="0" borderId="26" xfId="60" applyNumberFormat="1" applyFont="1" applyFill="1" applyBorder="1" applyAlignment="1" applyProtection="1">
      <alignment horizontal="center" vertical="center"/>
      <protection/>
    </xf>
    <xf numFmtId="184" fontId="22" fillId="0" borderId="10" xfId="60" applyNumberFormat="1" applyFont="1" applyFill="1" applyBorder="1" applyAlignment="1" applyProtection="1">
      <alignment/>
      <protection locked="0"/>
    </xf>
    <xf numFmtId="185" fontId="22" fillId="0" borderId="10" xfId="60" applyNumberFormat="1" applyFont="1" applyBorder="1" applyAlignment="1" applyProtection="1">
      <alignment horizontal="right"/>
      <protection locked="0"/>
    </xf>
    <xf numFmtId="0" fontId="27" fillId="0" borderId="34" xfId="64" applyFont="1" applyBorder="1" applyAlignment="1">
      <alignment horizontal="center" vertical="top"/>
      <protection/>
    </xf>
    <xf numFmtId="0" fontId="30" fillId="0" borderId="35" xfId="64" applyFont="1" applyBorder="1" applyAlignment="1">
      <alignment horizontal="center"/>
      <protection/>
    </xf>
    <xf numFmtId="0" fontId="15" fillId="0" borderId="0" xfId="64" applyFont="1" applyBorder="1" applyAlignment="1">
      <alignment horizontal="left" vertical="center" wrapText="1"/>
      <protection/>
    </xf>
    <xf numFmtId="0" fontId="35" fillId="0" borderId="36" xfId="64" applyFont="1" applyBorder="1" applyAlignment="1">
      <alignment horizontal="center" vertical="center" wrapText="1"/>
      <protection/>
    </xf>
    <xf numFmtId="0" fontId="35" fillId="0" borderId="37" xfId="64" applyFont="1" applyBorder="1" applyAlignment="1">
      <alignment horizontal="center" vertical="center" wrapText="1"/>
      <protection/>
    </xf>
    <xf numFmtId="0" fontId="35" fillId="0" borderId="38" xfId="64" applyFont="1" applyBorder="1" applyAlignment="1">
      <alignment horizontal="center" vertical="center" wrapText="1"/>
      <protection/>
    </xf>
    <xf numFmtId="0" fontId="14" fillId="38" borderId="36" xfId="64" applyFont="1" applyFill="1" applyBorder="1" applyAlignment="1">
      <alignment horizontal="center" vertical="center" wrapText="1"/>
      <protection/>
    </xf>
    <xf numFmtId="0" fontId="14" fillId="38" borderId="37" xfId="64" applyFont="1" applyFill="1" applyBorder="1" applyAlignment="1">
      <alignment horizontal="center" vertical="center" wrapText="1"/>
      <protection/>
    </xf>
    <xf numFmtId="0" fontId="14" fillId="38" borderId="38" xfId="64" applyFont="1" applyFill="1" applyBorder="1" applyAlignment="1">
      <alignment horizontal="center" vertical="center" wrapText="1"/>
      <protection/>
    </xf>
    <xf numFmtId="0" fontId="34" fillId="0" borderId="18" xfId="64" applyFont="1" applyBorder="1" applyAlignment="1">
      <alignment horizontal="center" vertical="center" wrapText="1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34" fillId="0" borderId="19" xfId="64" applyFont="1" applyBorder="1" applyAlignment="1">
      <alignment horizontal="center" vertical="center" wrapText="1"/>
      <protection/>
    </xf>
    <xf numFmtId="0" fontId="53" fillId="0" borderId="0" xfId="64" applyFont="1" applyAlignment="1">
      <alignment horizontal="center"/>
      <protection/>
    </xf>
    <xf numFmtId="0" fontId="15" fillId="0" borderId="0" xfId="64" applyFont="1" applyBorder="1" applyAlignment="1">
      <alignment horizontal="left" vertical="top" wrapText="1"/>
      <protection/>
    </xf>
    <xf numFmtId="0" fontId="15" fillId="0" borderId="0" xfId="64" applyFont="1" applyBorder="1" applyAlignment="1">
      <alignment horizontal="center" vertical="center" wrapText="1"/>
      <protection/>
    </xf>
    <xf numFmtId="0" fontId="16" fillId="0" borderId="0" xfId="43" applyFont="1" applyBorder="1" applyAlignment="1" applyProtection="1">
      <alignment horizontal="right"/>
      <protection/>
    </xf>
    <xf numFmtId="0" fontId="15" fillId="0" borderId="0" xfId="64" applyFont="1" applyAlignment="1">
      <alignment horizontal="left"/>
      <protection/>
    </xf>
    <xf numFmtId="0" fontId="15" fillId="0" borderId="0" xfId="0" applyFont="1" applyAlignment="1">
      <alignment horizontal="left" vertical="top" wrapText="1"/>
    </xf>
    <xf numFmtId="0" fontId="15" fillId="0" borderId="0" xfId="64" applyFont="1" applyAlignment="1">
      <alignment horizontal="left" vertical="top" wrapText="1"/>
      <protection/>
    </xf>
    <xf numFmtId="0" fontId="15" fillId="0" borderId="0" xfId="64" applyFont="1" applyAlignment="1">
      <alignment horizontal="left" wrapText="1"/>
      <protection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 wrapText="1"/>
    </xf>
    <xf numFmtId="0" fontId="45" fillId="1" borderId="36" xfId="64" applyFont="1" applyFill="1" applyBorder="1" applyAlignment="1">
      <alignment horizontal="center" vertical="center" wrapText="1"/>
      <protection/>
    </xf>
    <xf numFmtId="0" fontId="45" fillId="1" borderId="37" xfId="64" applyFont="1" applyFill="1" applyBorder="1" applyAlignment="1">
      <alignment horizontal="center" vertical="center" wrapText="1"/>
      <protection/>
    </xf>
    <xf numFmtId="0" fontId="45" fillId="1" borderId="38" xfId="64" applyFont="1" applyFill="1" applyBorder="1" applyAlignment="1">
      <alignment horizontal="center" vertical="center" wrapText="1"/>
      <protection/>
    </xf>
    <xf numFmtId="0" fontId="21" fillId="0" borderId="21" xfId="64" applyFont="1" applyBorder="1" applyAlignment="1">
      <alignment horizontal="center" vertical="center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34" fillId="0" borderId="39" xfId="64" applyFont="1" applyBorder="1" applyAlignment="1">
      <alignment horizontal="center" wrapText="1"/>
      <protection/>
    </xf>
    <xf numFmtId="0" fontId="34" fillId="0" borderId="40" xfId="64" applyFont="1" applyBorder="1" applyAlignment="1">
      <alignment horizontal="center" wrapText="1"/>
      <protection/>
    </xf>
    <xf numFmtId="0" fontId="13" fillId="0" borderId="36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38" xfId="64" applyFont="1" applyBorder="1" applyAlignment="1">
      <alignment horizontal="center" vertical="center" wrapText="1"/>
      <protection/>
    </xf>
    <xf numFmtId="0" fontId="28" fillId="0" borderId="36" xfId="64" applyFont="1" applyBorder="1" applyAlignment="1" applyProtection="1">
      <alignment horizontal="center" vertical="center" wrapText="1"/>
      <protection/>
    </xf>
    <xf numFmtId="0" fontId="26" fillId="0" borderId="37" xfId="64" applyFont="1" applyBorder="1" applyAlignment="1" applyProtection="1">
      <alignment horizontal="center" wrapText="1"/>
      <protection/>
    </xf>
    <xf numFmtId="0" fontId="26" fillId="0" borderId="38" xfId="64" applyFont="1" applyBorder="1" applyAlignment="1" applyProtection="1">
      <alignment horizontal="center" wrapText="1"/>
      <protection/>
    </xf>
    <xf numFmtId="0" fontId="34" fillId="0" borderId="18" xfId="64" applyFont="1" applyBorder="1" applyAlignment="1">
      <alignment horizontal="center" wrapText="1"/>
      <protection/>
    </xf>
    <xf numFmtId="0" fontId="34" fillId="0" borderId="0" xfId="64" applyFont="1" applyBorder="1" applyAlignment="1">
      <alignment horizontal="center" wrapText="1"/>
      <protection/>
    </xf>
    <xf numFmtId="0" fontId="35" fillId="0" borderId="41" xfId="0" applyFont="1" applyBorder="1" applyAlignment="1">
      <alignment horizontal="center" vertical="center" wrapText="1"/>
    </xf>
    <xf numFmtId="0" fontId="28" fillId="0" borderId="36" xfId="64" applyFont="1" applyBorder="1" applyAlignment="1" applyProtection="1">
      <alignment horizontal="center" vertical="center" wrapText="1"/>
      <protection locked="0"/>
    </xf>
    <xf numFmtId="0" fontId="28" fillId="0" borderId="37" xfId="64" applyFont="1" applyBorder="1" applyAlignment="1" applyProtection="1">
      <alignment horizontal="center" vertical="center" wrapText="1"/>
      <protection locked="0"/>
    </xf>
    <xf numFmtId="0" fontId="28" fillId="0" borderId="38" xfId="64" applyFont="1" applyBorder="1" applyAlignment="1" applyProtection="1">
      <alignment horizontal="center" vertical="center" wrapText="1"/>
      <protection locked="0"/>
    </xf>
    <xf numFmtId="0" fontId="21" fillId="0" borderId="11" xfId="64" applyFont="1" applyBorder="1" applyAlignment="1" applyProtection="1">
      <alignment horizontal="center" vertical="center"/>
      <protection locked="0"/>
    </xf>
    <xf numFmtId="0" fontId="22" fillId="0" borderId="10" xfId="55" applyFont="1" applyFill="1" applyBorder="1" applyAlignment="1">
      <alignment horizontal="left" vertical="center"/>
      <protection/>
    </xf>
    <xf numFmtId="0" fontId="22" fillId="0" borderId="0" xfId="60" applyFont="1" applyFill="1" applyAlignment="1" applyProtection="1">
      <alignment wrapText="1"/>
      <protection/>
    </xf>
    <xf numFmtId="0" fontId="22" fillId="0" borderId="42" xfId="60" applyFont="1" applyBorder="1" applyAlignment="1" applyProtection="1">
      <alignment horizont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25" xfId="60" applyFont="1" applyFill="1" applyBorder="1" applyAlignment="1">
      <alignment horizontal="center" vertical="center" wrapText="1"/>
      <protection/>
    </xf>
    <xf numFmtId="0" fontId="22" fillId="0" borderId="26" xfId="60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top"/>
      <protection/>
    </xf>
    <xf numFmtId="0" fontId="22" fillId="0" borderId="11" xfId="60" applyFont="1" applyBorder="1" applyAlignment="1" applyProtection="1">
      <alignment horizontal="center"/>
      <protection locked="0"/>
    </xf>
    <xf numFmtId="0" fontId="22" fillId="0" borderId="0" xfId="60" applyFont="1" applyFill="1" applyAlignment="1">
      <alignment horizontal="center" vertical="justify"/>
      <protection/>
    </xf>
    <xf numFmtId="0" fontId="27" fillId="0" borderId="42" xfId="60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40" fillId="0" borderId="11" xfId="60" applyFont="1" applyBorder="1" applyAlignment="1" applyProtection="1">
      <alignment horizont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97" fillId="0" borderId="0" xfId="60" applyFont="1" applyAlignment="1">
      <alignment horizontal="center"/>
      <protection/>
    </xf>
    <xf numFmtId="0" fontId="22" fillId="0" borderId="42" xfId="60" applyFont="1" applyBorder="1" applyAlignment="1" applyProtection="1">
      <alignment horizontal="center" vertical="top"/>
      <protection/>
    </xf>
    <xf numFmtId="0" fontId="45" fillId="0" borderId="0" xfId="60" applyFont="1" applyAlignment="1">
      <alignment horizontal="center" vertical="center" wrapText="1"/>
      <protection/>
    </xf>
    <xf numFmtId="0" fontId="39" fillId="0" borderId="0" xfId="60" applyFont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44" fillId="0" borderId="0" xfId="60" applyFont="1" applyFill="1" applyAlignment="1">
      <alignment horizontal="center"/>
      <protection/>
    </xf>
    <xf numFmtId="0" fontId="34" fillId="0" borderId="11" xfId="60" applyNumberFormat="1" applyFont="1" applyFill="1" applyBorder="1" applyAlignment="1" applyProtection="1">
      <alignment horizont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39" fillId="0" borderId="11" xfId="60" applyFont="1" applyBorder="1" applyAlignment="1">
      <alignment horizontal="center" wrapText="1"/>
      <protection/>
    </xf>
    <xf numFmtId="0" fontId="14" fillId="39" borderId="29" xfId="60" applyFont="1" applyFill="1" applyBorder="1" applyAlignment="1">
      <alignment horizontal="center" vertical="center"/>
      <protection/>
    </xf>
    <xf numFmtId="0" fontId="14" fillId="39" borderId="31" xfId="60" applyFont="1" applyFill="1" applyBorder="1" applyAlignment="1">
      <alignment horizontal="center" vertical="center"/>
      <protection/>
    </xf>
    <xf numFmtId="0" fontId="27" fillId="0" borderId="42" xfId="60" applyFont="1" applyBorder="1" applyAlignment="1" applyProtection="1">
      <alignment horizontal="center" vertical="top"/>
      <protection/>
    </xf>
    <xf numFmtId="0" fontId="27" fillId="0" borderId="0" xfId="60" applyFont="1" applyBorder="1" applyAlignment="1" applyProtection="1">
      <alignment horizontal="center" vertical="top" wrapText="1"/>
      <protection/>
    </xf>
    <xf numFmtId="0" fontId="27" fillId="0" borderId="42" xfId="60" applyFont="1" applyBorder="1" applyAlignment="1" applyProtection="1">
      <alignment horizontal="center" vertical="top" wrapText="1"/>
      <protection/>
    </xf>
    <xf numFmtId="0" fontId="22" fillId="0" borderId="11" xfId="60" applyFont="1" applyFill="1" applyBorder="1" applyAlignment="1" applyProtection="1">
      <alignment horizontal="center"/>
      <protection locked="0"/>
    </xf>
    <xf numFmtId="14" fontId="22" fillId="0" borderId="11" xfId="60" applyNumberFormat="1" applyFont="1" applyFill="1" applyBorder="1" applyAlignment="1" applyProtection="1">
      <alignment horizontal="center"/>
      <protection locked="0"/>
    </xf>
    <xf numFmtId="0" fontId="38" fillId="0" borderId="42" xfId="60" applyFont="1" applyFill="1" applyBorder="1" applyAlignment="1" applyProtection="1">
      <alignment horizontal="center" vertical="top"/>
      <protection/>
    </xf>
    <xf numFmtId="0" fontId="38" fillId="0" borderId="42" xfId="60" applyFont="1" applyFill="1" applyBorder="1" applyAlignment="1" applyProtection="1">
      <alignment horizontal="center" vertical="top" wrapText="1"/>
      <protection/>
    </xf>
    <xf numFmtId="0" fontId="30" fillId="0" borderId="0" xfId="60" applyFont="1" applyFill="1" applyAlignment="1" applyProtection="1">
      <alignment horizontal="left" wrapText="1"/>
      <protection/>
    </xf>
    <xf numFmtId="0" fontId="30" fillId="0" borderId="0" xfId="60" applyFont="1" applyFill="1" applyBorder="1" applyAlignment="1" applyProtection="1">
      <alignment horizontal="left" wrapText="1"/>
      <protection/>
    </xf>
    <xf numFmtId="0" fontId="21" fillId="26" borderId="32" xfId="60" applyFont="1" applyFill="1" applyBorder="1" applyAlignment="1" applyProtection="1">
      <alignment horizontal="center" vertical="center"/>
      <protection/>
    </xf>
    <xf numFmtId="0" fontId="21" fillId="26" borderId="33" xfId="60" applyFont="1" applyFill="1" applyBorder="1" applyAlignment="1" applyProtection="1">
      <alignment horizontal="center" vertical="center"/>
      <protection/>
    </xf>
    <xf numFmtId="0" fontId="21" fillId="39" borderId="10" xfId="0" applyFont="1" applyFill="1" applyBorder="1" applyAlignment="1" applyProtection="1">
      <alignment horizontal="center" vertical="center"/>
      <protection/>
    </xf>
    <xf numFmtId="0" fontId="21" fillId="39" borderId="32" xfId="60" applyFont="1" applyFill="1" applyBorder="1" applyAlignment="1">
      <alignment horizontal="center" vertical="center"/>
      <protection/>
    </xf>
    <xf numFmtId="0" fontId="21" fillId="39" borderId="33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 applyProtection="1">
      <alignment horizontal="center" vertical="center" wrapText="1"/>
      <protection/>
    </xf>
    <xf numFmtId="0" fontId="27" fillId="0" borderId="43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vertical="center" wrapText="1"/>
      <protection/>
    </xf>
    <xf numFmtId="0" fontId="22" fillId="35" borderId="10" xfId="60" applyFont="1" applyFill="1" applyBorder="1" applyAlignment="1" applyProtection="1">
      <alignment horizontal="left" vertical="center" wrapText="1" indent="1"/>
      <protection/>
    </xf>
    <xf numFmtId="0" fontId="22" fillId="35" borderId="10" xfId="60" applyFont="1" applyFill="1" applyBorder="1" applyAlignment="1" applyProtection="1">
      <alignment horizontal="left" vertical="center" wrapText="1" indent="2"/>
      <protection/>
    </xf>
    <xf numFmtId="0" fontId="39" fillId="0" borderId="11" xfId="60" applyFont="1" applyBorder="1" applyAlignment="1" applyProtection="1">
      <alignment horizontal="center"/>
      <protection/>
    </xf>
    <xf numFmtId="0" fontId="21" fillId="0" borderId="11" xfId="60" applyFont="1" applyBorder="1" applyAlignment="1" applyProtection="1">
      <alignment horizontal="center"/>
      <protection/>
    </xf>
    <xf numFmtId="0" fontId="27" fillId="0" borderId="42" xfId="60" applyFont="1" applyFill="1" applyBorder="1" applyAlignment="1" applyProtection="1">
      <alignment horizontal="center" vertical="center" wrapText="1"/>
      <protection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center" vertical="center" wrapText="1"/>
      <protection/>
    </xf>
    <xf numFmtId="0" fontId="27" fillId="0" borderId="45" xfId="60" applyFont="1" applyFill="1" applyBorder="1" applyAlignment="1" applyProtection="1">
      <alignment horizontal="center" vertical="center" wrapText="1"/>
      <protection/>
    </xf>
    <xf numFmtId="0" fontId="27" fillId="0" borderId="46" xfId="60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 wrapText="1"/>
      <protection/>
    </xf>
    <xf numFmtId="0" fontId="27" fillId="0" borderId="47" xfId="60" applyFont="1" applyFill="1" applyBorder="1" applyAlignment="1" applyProtection="1">
      <alignment horizontal="center" vertical="center" wrapText="1"/>
      <protection/>
    </xf>
    <xf numFmtId="0" fontId="27" fillId="35" borderId="43" xfId="60" applyFont="1" applyFill="1" applyBorder="1" applyAlignment="1" applyProtection="1">
      <alignment horizontal="center" vertical="center" wrapText="1"/>
      <protection/>
    </xf>
    <xf numFmtId="0" fontId="27" fillId="35" borderId="44" xfId="60" applyFont="1" applyFill="1" applyBorder="1" applyAlignment="1" applyProtection="1">
      <alignment horizontal="center" vertical="center" wrapText="1"/>
      <protection/>
    </xf>
    <xf numFmtId="0" fontId="27" fillId="35" borderId="46" xfId="60" applyFont="1" applyFill="1" applyBorder="1" applyAlignment="1" applyProtection="1">
      <alignment horizontal="center" vertical="center" wrapText="1"/>
      <protection/>
    </xf>
    <xf numFmtId="0" fontId="27" fillId="35" borderId="47" xfId="6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/>
      <protection/>
    </xf>
    <xf numFmtId="0" fontId="22" fillId="0" borderId="10" xfId="60" applyFont="1" applyFill="1" applyBorder="1" applyAlignment="1" applyProtection="1">
      <alignment horizontal="left" vertical="center" wrapText="1" indent="2"/>
      <protection/>
    </xf>
    <xf numFmtId="0" fontId="22" fillId="35" borderId="10" xfId="60" applyFont="1" applyFill="1" applyBorder="1" applyAlignment="1" applyProtection="1">
      <alignment horizontal="left" vertical="center" wrapText="1" indent="3"/>
      <protection/>
    </xf>
    <xf numFmtId="0" fontId="22" fillId="35" borderId="10" xfId="56" applyFont="1" applyFill="1" applyBorder="1" applyAlignment="1">
      <alignment horizontal="left" vertical="center" wrapText="1" indent="3"/>
      <protection/>
    </xf>
    <xf numFmtId="0" fontId="22" fillId="0" borderId="10" xfId="55" applyFont="1" applyBorder="1" applyAlignment="1" applyProtection="1">
      <alignment horizontal="center" vertical="center"/>
      <protection/>
    </xf>
    <xf numFmtId="0" fontId="22" fillId="0" borderId="10" xfId="55" applyFont="1" applyBorder="1" applyAlignment="1" applyProtection="1">
      <alignment horizontal="center" vertical="center" wrapText="1"/>
      <protection/>
    </xf>
    <xf numFmtId="0" fontId="14" fillId="0" borderId="11" xfId="55" applyFont="1" applyBorder="1" applyAlignment="1" applyProtection="1">
      <alignment horizontal="center" vertical="center"/>
      <protection/>
    </xf>
    <xf numFmtId="0" fontId="14" fillId="0" borderId="0" xfId="55" applyFont="1" applyAlignment="1" applyProtection="1">
      <alignment horizontal="center" vertical="center" wrapText="1"/>
      <protection/>
    </xf>
    <xf numFmtId="0" fontId="34" fillId="0" borderId="11" xfId="60" applyFont="1" applyBorder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 vertical="top" wrapText="1"/>
      <protection/>
    </xf>
    <xf numFmtId="0" fontId="27" fillId="0" borderId="42" xfId="55" applyFont="1" applyBorder="1" applyAlignment="1" applyProtection="1">
      <alignment horizontal="center" vertical="top" wrapText="1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 vertical="center" wrapText="1"/>
      <protection/>
    </xf>
    <xf numFmtId="0" fontId="101" fillId="0" borderId="10" xfId="0" applyFont="1" applyBorder="1" applyAlignment="1">
      <alignment horizontal="center" vertical="center" wrapText="1"/>
    </xf>
    <xf numFmtId="0" fontId="54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Border="1" applyAlignment="1" applyProtection="1">
      <alignment horizontal="left"/>
      <protection/>
    </xf>
    <xf numFmtId="0" fontId="34" fillId="0" borderId="11" xfId="60" applyFont="1" applyBorder="1" applyAlignment="1">
      <alignment horizontal="center"/>
      <protection/>
    </xf>
    <xf numFmtId="0" fontId="27" fillId="0" borderId="42" xfId="60" applyFont="1" applyBorder="1" applyAlignment="1">
      <alignment horizontal="center" vertical="top" wrapText="1"/>
      <protection/>
    </xf>
    <xf numFmtId="0" fontId="40" fillId="0" borderId="11" xfId="60" applyFont="1" applyBorder="1" applyAlignment="1">
      <alignment horizontal="center"/>
      <protection/>
    </xf>
    <xf numFmtId="0" fontId="27" fillId="0" borderId="42" xfId="60" applyFont="1" applyBorder="1" applyAlignment="1">
      <alignment horizontal="center" vertical="top"/>
      <protection/>
    </xf>
    <xf numFmtId="0" fontId="22" fillId="0" borderId="10" xfId="60" applyFont="1" applyFill="1" applyBorder="1" applyAlignment="1" applyProtection="1">
      <alignment horizontal="center" vertical="center" wrapText="1"/>
      <protection/>
    </xf>
    <xf numFmtId="0" fontId="14" fillId="0" borderId="11" xfId="60" applyFont="1" applyBorder="1" applyAlignment="1" applyProtection="1">
      <alignment horizontal="center" vertical="center" wrapText="1"/>
      <protection/>
    </xf>
    <xf numFmtId="0" fontId="22" fillId="0" borderId="10" xfId="60" applyFont="1" applyBorder="1">
      <alignment/>
      <protection/>
    </xf>
    <xf numFmtId="0" fontId="40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7" fillId="0" borderId="0" xfId="6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2" fillId="33" borderId="0" xfId="63" applyFill="1" applyAlignment="1">
      <alignment horizontal="center" vertical="center" wrapText="1"/>
      <protection/>
    </xf>
    <xf numFmtId="0" fontId="5" fillId="0" borderId="0" xfId="62" applyFont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1257300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O34"/>
  <sheetViews>
    <sheetView showZeros="0" zoomScaleSheetLayoutView="75" zoomScalePageLayoutView="0" workbookViewId="0" topLeftCell="A7">
      <selection activeCell="G14" sqref="G14:H14"/>
    </sheetView>
  </sheetViews>
  <sheetFormatPr defaultColWidth="8.00390625" defaultRowHeight="15"/>
  <cols>
    <col min="1" max="1" width="1.28515625" style="165" customWidth="1"/>
    <col min="2" max="5" width="8.00390625" style="165" customWidth="1"/>
    <col min="6" max="6" width="10.00390625" style="165" customWidth="1"/>
    <col min="7" max="11" width="8.00390625" style="165" customWidth="1"/>
    <col min="12" max="12" width="21.00390625" style="165" customWidth="1"/>
    <col min="13" max="13" width="34.421875" style="165" customWidth="1"/>
    <col min="14" max="16384" width="8.00390625" style="165" customWidth="1"/>
  </cols>
  <sheetData>
    <row r="1" spans="2:13" ht="13.5" thickBot="1">
      <c r="B1" s="160" t="s">
        <v>154</v>
      </c>
      <c r="C1" s="195" t="s">
        <v>598</v>
      </c>
      <c r="D1" s="161" t="s">
        <v>5</v>
      </c>
      <c r="E1" s="162" t="str">
        <f>IF(OR(G14="",I14=""),0,"00"&amp;IF(G14="март","03",IF(G14="июнь","06",IF(G14="сентябрь","09","12")))&amp;RIGHT(I14,2))</f>
        <v>001217</v>
      </c>
      <c r="F1" s="163" t="s">
        <v>163</v>
      </c>
      <c r="G1" s="164"/>
      <c r="M1" s="166"/>
    </row>
    <row r="2" spans="2:13" ht="83.25" customHeight="1" thickBot="1">
      <c r="B2" s="385" t="s">
        <v>213</v>
      </c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167"/>
    </row>
    <row r="3" spans="3:13" ht="19.5" customHeight="1" thickBot="1">
      <c r="C3" s="388" t="s">
        <v>155</v>
      </c>
      <c r="D3" s="389"/>
      <c r="E3" s="389"/>
      <c r="F3" s="389"/>
      <c r="G3" s="389"/>
      <c r="H3" s="389"/>
      <c r="I3" s="389"/>
      <c r="J3" s="389"/>
      <c r="K3" s="390"/>
      <c r="M3" s="168"/>
    </row>
    <row r="4" spans="2:15" ht="18" customHeight="1" thickTop="1">
      <c r="B4" s="391" t="s">
        <v>156</v>
      </c>
      <c r="C4" s="392"/>
      <c r="D4" s="392"/>
      <c r="E4" s="392"/>
      <c r="F4" s="392"/>
      <c r="G4" s="392"/>
      <c r="H4" s="392"/>
      <c r="I4" s="392"/>
      <c r="J4" s="392"/>
      <c r="K4" s="392"/>
      <c r="L4" s="169"/>
      <c r="M4" s="168"/>
      <c r="N4" s="170"/>
      <c r="O4" s="171"/>
    </row>
    <row r="5" spans="2:15" ht="12" customHeight="1" thickBot="1">
      <c r="B5" s="172"/>
      <c r="C5" s="173"/>
      <c r="D5" s="173"/>
      <c r="E5" s="173"/>
      <c r="F5" s="173"/>
      <c r="G5" s="173"/>
      <c r="H5" s="173"/>
      <c r="I5" s="173"/>
      <c r="J5" s="173"/>
      <c r="K5" s="173"/>
      <c r="L5" s="174"/>
      <c r="M5" s="168"/>
      <c r="N5" s="170"/>
      <c r="O5" s="171"/>
    </row>
    <row r="6" spans="2:15" ht="33" customHeight="1" thickBot="1">
      <c r="B6" s="172"/>
      <c r="C6" s="396" t="s">
        <v>599</v>
      </c>
      <c r="D6" s="397"/>
      <c r="E6" s="397"/>
      <c r="F6" s="397"/>
      <c r="G6" s="397"/>
      <c r="H6" s="397"/>
      <c r="I6" s="398"/>
      <c r="J6" s="173"/>
      <c r="K6" s="175" t="s">
        <v>600</v>
      </c>
      <c r="L6" s="174"/>
      <c r="M6" s="168"/>
      <c r="N6" s="170"/>
      <c r="O6" s="171"/>
    </row>
    <row r="7" spans="2:15" ht="12.75">
      <c r="B7" s="172"/>
      <c r="C7" s="364" t="s">
        <v>157</v>
      </c>
      <c r="D7" s="364"/>
      <c r="E7" s="364"/>
      <c r="F7" s="364"/>
      <c r="G7" s="364"/>
      <c r="H7" s="364"/>
      <c r="I7" s="364"/>
      <c r="J7" s="176"/>
      <c r="K7" s="176"/>
      <c r="L7" s="174"/>
      <c r="M7" s="168"/>
      <c r="N7" s="170"/>
      <c r="O7" s="171"/>
    </row>
    <row r="8" spans="2:13" ht="14.25">
      <c r="B8" s="399" t="s">
        <v>53</v>
      </c>
      <c r="C8" s="400"/>
      <c r="D8" s="400"/>
      <c r="E8" s="400"/>
      <c r="F8" s="400"/>
      <c r="G8" s="400"/>
      <c r="H8" s="400"/>
      <c r="I8" s="400"/>
      <c r="J8" s="400"/>
      <c r="K8" s="400"/>
      <c r="L8" s="174"/>
      <c r="M8" s="168"/>
    </row>
    <row r="9" spans="2:13" ht="114" customHeight="1" thickBot="1">
      <c r="B9" s="172"/>
      <c r="C9" s="401" t="s">
        <v>214</v>
      </c>
      <c r="D9" s="401"/>
      <c r="E9" s="401"/>
      <c r="F9" s="401"/>
      <c r="G9" s="401"/>
      <c r="H9" s="401"/>
      <c r="I9" s="401"/>
      <c r="J9" s="173"/>
      <c r="K9" s="173"/>
      <c r="L9" s="174"/>
      <c r="M9" s="168"/>
    </row>
    <row r="10" spans="2:12" ht="15" thickBot="1">
      <c r="B10" s="172"/>
      <c r="C10" s="402"/>
      <c r="D10" s="403"/>
      <c r="E10" s="403"/>
      <c r="F10" s="403"/>
      <c r="G10" s="403"/>
      <c r="H10" s="403"/>
      <c r="I10" s="404"/>
      <c r="J10" s="173"/>
      <c r="K10" s="177">
        <f>IF(C10&lt;&gt;"",F1,0)</f>
        <v>0</v>
      </c>
      <c r="L10" s="174"/>
    </row>
    <row r="11" spans="2:12" ht="12.75">
      <c r="B11" s="172"/>
      <c r="C11" s="364" t="s">
        <v>54</v>
      </c>
      <c r="D11" s="364"/>
      <c r="E11" s="364"/>
      <c r="F11" s="364"/>
      <c r="G11" s="364"/>
      <c r="H11" s="364"/>
      <c r="I11" s="364"/>
      <c r="J11" s="176"/>
      <c r="K11" s="176"/>
      <c r="L11" s="174"/>
    </row>
    <row r="12" spans="2:12" ht="14.25">
      <c r="B12" s="372" t="s">
        <v>158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4"/>
    </row>
    <row r="13" spans="2:12" ht="12.75">
      <c r="B13" s="172"/>
      <c r="C13" s="173"/>
      <c r="E13" s="173"/>
      <c r="F13" s="178"/>
      <c r="G13" s="178"/>
      <c r="J13" s="178"/>
      <c r="K13" s="173"/>
      <c r="L13" s="179"/>
    </row>
    <row r="14" spans="2:13" ht="12.75">
      <c r="B14" s="172"/>
      <c r="C14" s="180"/>
      <c r="E14" s="181" t="s">
        <v>12</v>
      </c>
      <c r="F14" s="182" t="s">
        <v>13</v>
      </c>
      <c r="G14" s="405" t="s">
        <v>613</v>
      </c>
      <c r="H14" s="405"/>
      <c r="I14" s="183">
        <v>2017</v>
      </c>
      <c r="J14" s="184" t="s">
        <v>159</v>
      </c>
      <c r="K14" s="173"/>
      <c r="L14" s="179"/>
      <c r="M14" s="168"/>
    </row>
    <row r="15" spans="2:12" ht="12.75" customHeight="1" thickBot="1">
      <c r="B15" s="185"/>
      <c r="C15" s="186"/>
      <c r="E15" s="186"/>
      <c r="F15" s="187"/>
      <c r="G15" s="363" t="s">
        <v>164</v>
      </c>
      <c r="H15" s="363"/>
      <c r="I15" s="188" t="s">
        <v>165</v>
      </c>
      <c r="J15" s="186"/>
      <c r="K15" s="189"/>
      <c r="L15" s="190"/>
    </row>
    <row r="16" spans="2:12" ht="9.75" customHeight="1" thickBot="1" thickTop="1"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2:12" ht="37.5" customHeight="1" thickBot="1">
      <c r="B17" s="393" t="s">
        <v>160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5"/>
    </row>
    <row r="18" ht="8.25" customHeight="1"/>
    <row r="19" spans="2:12" ht="15.75">
      <c r="B19" s="375" t="s">
        <v>161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</row>
    <row r="20" spans="2:12" ht="12" customHeight="1" thickBot="1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2:12" ht="33" customHeight="1" thickBot="1">
      <c r="B21" s="193"/>
      <c r="C21" s="366" t="s">
        <v>29</v>
      </c>
      <c r="D21" s="367"/>
      <c r="E21" s="367"/>
      <c r="F21" s="367"/>
      <c r="G21" s="367"/>
      <c r="H21" s="367"/>
      <c r="I21" s="367"/>
      <c r="J21" s="367"/>
      <c r="K21" s="368"/>
      <c r="L21" s="193"/>
    </row>
    <row r="22" spans="2:12" ht="11.25" customHeight="1" thickBot="1"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</row>
    <row r="23" spans="2:12" ht="48.75" customHeight="1" thickBot="1">
      <c r="B23" s="369" t="s">
        <v>32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1"/>
    </row>
    <row r="24" spans="2:12" ht="9" customHeight="1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</row>
    <row r="25" spans="2:12" ht="214.5" customHeight="1">
      <c r="B25" s="376" t="s">
        <v>271</v>
      </c>
      <c r="C25" s="376"/>
      <c r="D25" s="376"/>
      <c r="E25" s="376"/>
      <c r="F25" s="376"/>
      <c r="G25" s="376"/>
      <c r="H25" s="376"/>
      <c r="I25" s="376"/>
      <c r="J25" s="376"/>
      <c r="K25" s="376"/>
      <c r="L25" s="376"/>
    </row>
    <row r="26" spans="2:12" ht="67.5" customHeight="1">
      <c r="B26" s="380" t="s">
        <v>30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</row>
    <row r="27" spans="2:12" ht="55.5" customHeight="1">
      <c r="B27" s="381" t="s">
        <v>216</v>
      </c>
      <c r="C27" s="381"/>
      <c r="D27" s="381"/>
      <c r="E27" s="381"/>
      <c r="F27" s="381"/>
      <c r="G27" s="381"/>
      <c r="H27" s="381"/>
      <c r="I27" s="381"/>
      <c r="J27" s="381"/>
      <c r="K27" s="381"/>
      <c r="L27" s="381"/>
    </row>
    <row r="28" spans="2:12" ht="31.5" customHeight="1">
      <c r="B28" s="381" t="s">
        <v>33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2:12" ht="112.5" customHeight="1">
      <c r="B29" s="383" t="s">
        <v>93</v>
      </c>
      <c r="C29" s="383"/>
      <c r="D29" s="383"/>
      <c r="E29" s="383"/>
      <c r="F29" s="383"/>
      <c r="G29" s="383"/>
      <c r="H29" s="383"/>
      <c r="I29" s="383"/>
      <c r="J29" s="383"/>
      <c r="K29" s="383"/>
      <c r="L29" s="383"/>
    </row>
    <row r="30" spans="2:12" ht="63.75" customHeight="1">
      <c r="B30" s="384" t="s">
        <v>103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</row>
    <row r="31" spans="2:12" ht="18.75" customHeight="1">
      <c r="B31" s="377" t="s">
        <v>52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</row>
    <row r="32" spans="2:12" ht="33" customHeight="1">
      <c r="B32" s="382" t="s">
        <v>34</v>
      </c>
      <c r="C32" s="382"/>
      <c r="D32" s="382"/>
      <c r="E32" s="382"/>
      <c r="F32" s="382"/>
      <c r="G32" s="382"/>
      <c r="H32" s="382"/>
      <c r="I32" s="382"/>
      <c r="J32" s="382"/>
      <c r="K32" s="382"/>
      <c r="L32" s="382"/>
    </row>
    <row r="33" spans="2:12" ht="24" customHeight="1">
      <c r="B33" s="365" t="s">
        <v>35</v>
      </c>
      <c r="C33" s="365"/>
      <c r="D33" s="365"/>
      <c r="E33" s="365"/>
      <c r="F33" s="365"/>
      <c r="G33" s="365"/>
      <c r="H33" s="365"/>
      <c r="I33" s="365"/>
      <c r="J33" s="365"/>
      <c r="K33" s="365"/>
      <c r="L33" s="365"/>
    </row>
    <row r="34" spans="2:12" ht="16.5" customHeight="1">
      <c r="B34" s="378" t="s">
        <v>36</v>
      </c>
      <c r="C34" s="378"/>
      <c r="D34" s="379" t="s">
        <v>37</v>
      </c>
      <c r="E34" s="379"/>
      <c r="F34" s="379"/>
      <c r="G34" s="379"/>
      <c r="H34" s="379"/>
      <c r="I34" s="379"/>
      <c r="J34" s="379"/>
      <c r="K34" s="379"/>
      <c r="L34" s="379"/>
    </row>
  </sheetData>
  <sheetProtection sheet="1" objects="1" scenarios="1"/>
  <mergeCells count="27"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  <mergeCell ref="B34:C34"/>
    <mergeCell ref="D34:L34"/>
    <mergeCell ref="B26:L26"/>
    <mergeCell ref="B28:L28"/>
    <mergeCell ref="B32:L32"/>
    <mergeCell ref="B27:L27"/>
    <mergeCell ref="B29:L29"/>
    <mergeCell ref="B30:L30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"2016,2017,2018"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118</v>
      </c>
      <c r="B1" s="16">
        <v>10</v>
      </c>
    </row>
    <row r="2" spans="1:2" ht="25.5">
      <c r="A2" s="15" t="s">
        <v>119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T42"/>
  <sheetViews>
    <sheetView showZeros="0" zoomScale="90" zoomScaleNormal="90" zoomScaleSheetLayoutView="100" zoomScalePageLayoutView="0" workbookViewId="0" topLeftCell="A29">
      <selection activeCell="C26" sqref="C26"/>
    </sheetView>
  </sheetViews>
  <sheetFormatPr defaultColWidth="9.140625" defaultRowHeight="15"/>
  <cols>
    <col min="1" max="1" width="33.421875" style="74" customWidth="1"/>
    <col min="2" max="2" width="6.140625" style="118" customWidth="1"/>
    <col min="3" max="3" width="12.00390625" style="118" customWidth="1"/>
    <col min="4" max="4" width="11.28125" style="118" customWidth="1"/>
    <col min="5" max="5" width="10.00390625" style="118" customWidth="1"/>
    <col min="6" max="6" width="10.140625" style="118" customWidth="1"/>
    <col min="7" max="7" width="12.00390625" style="118" customWidth="1"/>
    <col min="8" max="9" width="11.140625" style="118" customWidth="1"/>
    <col min="10" max="10" width="13.28125" style="74" customWidth="1"/>
    <col min="11" max="14" width="12.00390625" style="265" customWidth="1"/>
    <col min="15" max="15" width="4.7109375" style="74" customWidth="1"/>
    <col min="16" max="16" width="28.00390625" style="74" bestFit="1" customWidth="1"/>
    <col min="17" max="20" width="12.140625" style="74" customWidth="1"/>
    <col min="21" max="16384" width="9.140625" style="74" customWidth="1"/>
  </cols>
  <sheetData>
    <row r="1" spans="1:14" ht="12.75">
      <c r="A1" s="42">
        <v>1104071</v>
      </c>
      <c r="B1" s="75" t="s">
        <v>8</v>
      </c>
      <c r="C1" s="43" t="str">
        <f>IF(Рекомендации!$K$10=0,Рекомендации!$K$6,Рекомендации!$K$10)</f>
        <v>030</v>
      </c>
      <c r="D1" s="117"/>
      <c r="K1" s="419"/>
      <c r="L1" s="419"/>
      <c r="M1" s="285"/>
      <c r="N1" s="285"/>
    </row>
    <row r="2" spans="1:14" ht="14.25" customHeight="1">
      <c r="A2" s="42"/>
      <c r="B2" s="75"/>
      <c r="C2" s="76"/>
      <c r="D2" s="117"/>
      <c r="J2" s="119"/>
      <c r="K2" s="286"/>
      <c r="L2" s="286"/>
      <c r="M2" s="286"/>
      <c r="N2" s="286"/>
    </row>
    <row r="3" spans="1:14" ht="41.25" customHeight="1">
      <c r="A3" s="416" t="s">
        <v>232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ht="6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ht="12.75">
      <c r="A5" s="418" t="s">
        <v>210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26" t="s">
        <v>99</v>
      </c>
      <c r="M5" s="426"/>
      <c r="N5" s="426"/>
    </row>
    <row r="6" spans="1:14" ht="12.75">
      <c r="A6" s="406" t="s">
        <v>211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12" t="s">
        <v>98</v>
      </c>
      <c r="M6" s="412"/>
      <c r="N6" s="412"/>
    </row>
    <row r="7" spans="1:14" ht="39" customHeight="1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16" t="s">
        <v>251</v>
      </c>
      <c r="M7" s="423"/>
      <c r="N7" s="423"/>
    </row>
    <row r="8" spans="1:17" ht="5.25" customHeight="1">
      <c r="A8" s="120"/>
      <c r="B8" s="121"/>
      <c r="C8" s="121"/>
      <c r="D8" s="121"/>
      <c r="E8" s="121"/>
      <c r="F8" s="121"/>
      <c r="G8" s="121"/>
      <c r="H8" s="121"/>
      <c r="I8" s="121"/>
      <c r="J8" s="120"/>
      <c r="K8" s="287"/>
      <c r="L8" s="287"/>
      <c r="M8" s="287"/>
      <c r="N8" s="287"/>
      <c r="Q8" s="3"/>
    </row>
    <row r="9" spans="1:17" s="122" customFormat="1" ht="15" customHeight="1">
      <c r="A9" s="122" t="s">
        <v>9</v>
      </c>
      <c r="B9" s="424" t="s">
        <v>10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288"/>
      <c r="N9" s="289"/>
      <c r="Q9" s="123"/>
    </row>
    <row r="10" spans="1:17" s="122" customFormat="1" ht="12.75">
      <c r="A10" s="124"/>
      <c r="B10" s="414" t="s">
        <v>11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290"/>
      <c r="N10" s="291"/>
      <c r="P10" s="125"/>
      <c r="Q10" s="125"/>
    </row>
    <row r="11" spans="1:14" s="44" customFormat="1" ht="14.25">
      <c r="A11" s="126"/>
      <c r="B11" s="126"/>
      <c r="C11" s="126"/>
      <c r="D11" s="425" t="str">
        <f>Рекомендации!C6</f>
        <v>Липецкая обл. Управление ЛХ</v>
      </c>
      <c r="E11" s="425"/>
      <c r="F11" s="425"/>
      <c r="G11" s="425"/>
      <c r="H11" s="425"/>
      <c r="I11" s="425"/>
      <c r="J11" s="425"/>
      <c r="K11" s="292"/>
      <c r="L11" s="292"/>
      <c r="M11" s="292"/>
      <c r="N11" s="292"/>
    </row>
    <row r="12" spans="2:14" s="44" customFormat="1" ht="11.25" customHeight="1">
      <c r="B12" s="127"/>
      <c r="C12" s="127"/>
      <c r="D12" s="408" t="s">
        <v>233</v>
      </c>
      <c r="E12" s="408"/>
      <c r="F12" s="408"/>
      <c r="G12" s="408"/>
      <c r="H12" s="408"/>
      <c r="I12" s="408"/>
      <c r="J12" s="408"/>
      <c r="K12" s="293"/>
      <c r="L12" s="293"/>
      <c r="M12" s="293"/>
      <c r="N12" s="293"/>
    </row>
    <row r="13" spans="1:16" s="44" customFormat="1" ht="9" customHeight="1">
      <c r="A13" s="128"/>
      <c r="B13" s="128"/>
      <c r="C13" s="128"/>
      <c r="D13" s="128"/>
      <c r="E13" s="129"/>
      <c r="F13" s="129"/>
      <c r="G13" s="129"/>
      <c r="H13" s="129"/>
      <c r="I13" s="129"/>
      <c r="J13" s="129"/>
      <c r="K13" s="294"/>
      <c r="L13" s="294"/>
      <c r="M13" s="294"/>
      <c r="N13" s="294"/>
      <c r="O13" s="130"/>
      <c r="P13" s="130"/>
    </row>
    <row r="14" spans="2:16" s="44" customFormat="1" ht="15.75">
      <c r="B14" s="131"/>
      <c r="C14" s="131"/>
      <c r="D14" s="417">
        <f>Рекомендации!C10</f>
        <v>0</v>
      </c>
      <c r="E14" s="417"/>
      <c r="F14" s="417"/>
      <c r="G14" s="417"/>
      <c r="H14" s="417"/>
      <c r="I14" s="417"/>
      <c r="J14" s="417"/>
      <c r="K14" s="295"/>
      <c r="L14" s="295"/>
      <c r="M14" s="295"/>
      <c r="N14" s="295"/>
      <c r="O14" s="130"/>
      <c r="P14" s="130"/>
    </row>
    <row r="15" spans="2:17" s="44" customFormat="1" ht="14.25" customHeight="1">
      <c r="B15" s="132"/>
      <c r="C15" s="132"/>
      <c r="D15" s="420" t="s">
        <v>54</v>
      </c>
      <c r="E15" s="420"/>
      <c r="F15" s="420"/>
      <c r="G15" s="420"/>
      <c r="H15" s="420"/>
      <c r="I15" s="420"/>
      <c r="J15" s="420"/>
      <c r="K15" s="296"/>
      <c r="L15" s="296"/>
      <c r="M15" s="296"/>
      <c r="N15" s="296"/>
      <c r="O15" s="130"/>
      <c r="P15" s="130"/>
      <c r="Q15" s="133"/>
    </row>
    <row r="16" spans="1:17" ht="36" customHeight="1">
      <c r="A16" s="421" t="s">
        <v>212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134"/>
      <c r="P16" s="134"/>
      <c r="Q16" s="134"/>
    </row>
    <row r="17" spans="1:15" ht="13.5" customHeight="1">
      <c r="A17" s="135"/>
      <c r="B17" s="136"/>
      <c r="C17" s="135"/>
      <c r="E17" s="71" t="s">
        <v>12</v>
      </c>
      <c r="F17" s="47" t="s">
        <v>13</v>
      </c>
      <c r="G17" s="137" t="str">
        <f>Рекомендации!G14</f>
        <v>декабрь</v>
      </c>
      <c r="H17" s="137">
        <f>Рекомендации!I14</f>
        <v>2017</v>
      </c>
      <c r="I17" s="138" t="s">
        <v>51</v>
      </c>
      <c r="L17" s="297"/>
      <c r="M17" s="297"/>
      <c r="N17" s="298"/>
      <c r="O17" s="136"/>
    </row>
    <row r="18" spans="1:15" ht="11.25" customHeight="1">
      <c r="A18" s="135"/>
      <c r="B18" s="139" t="s">
        <v>14</v>
      </c>
      <c r="C18" s="139"/>
      <c r="G18" s="415" t="s">
        <v>1</v>
      </c>
      <c r="H18" s="415"/>
      <c r="I18" s="140"/>
      <c r="K18" s="310"/>
      <c r="L18" s="299"/>
      <c r="M18" s="299"/>
      <c r="N18" s="300"/>
      <c r="O18" s="141"/>
    </row>
    <row r="19" spans="1:17" ht="21.75" customHeight="1">
      <c r="A19" s="427" t="s">
        <v>248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304" t="s">
        <v>252</v>
      </c>
      <c r="Q19" s="142"/>
    </row>
    <row r="20" spans="1:14" ht="12.75">
      <c r="A20" s="409" t="s">
        <v>123</v>
      </c>
      <c r="B20" s="409" t="s">
        <v>15</v>
      </c>
      <c r="C20" s="409" t="s">
        <v>175</v>
      </c>
      <c r="D20" s="409" t="s">
        <v>92</v>
      </c>
      <c r="E20" s="409"/>
      <c r="F20" s="409"/>
      <c r="G20" s="409"/>
      <c r="H20" s="409"/>
      <c r="I20" s="409" t="s">
        <v>48</v>
      </c>
      <c r="J20" s="409"/>
      <c r="K20" s="409" t="s">
        <v>16</v>
      </c>
      <c r="L20" s="409"/>
      <c r="M20" s="409" t="s">
        <v>17</v>
      </c>
      <c r="N20" s="409"/>
    </row>
    <row r="21" spans="1:14" ht="12.75">
      <c r="A21" s="409"/>
      <c r="B21" s="409"/>
      <c r="C21" s="409"/>
      <c r="D21" s="409" t="s">
        <v>18</v>
      </c>
      <c r="E21" s="409" t="s">
        <v>19</v>
      </c>
      <c r="F21" s="409"/>
      <c r="G21" s="409"/>
      <c r="H21" s="409"/>
      <c r="I21" s="409"/>
      <c r="J21" s="409"/>
      <c r="K21" s="409"/>
      <c r="L21" s="409"/>
      <c r="M21" s="409"/>
      <c r="N21" s="409"/>
    </row>
    <row r="22" spans="1:14" ht="13.5" customHeight="1">
      <c r="A22" s="409"/>
      <c r="B22" s="409"/>
      <c r="C22" s="409"/>
      <c r="D22" s="409"/>
      <c r="E22" s="409" t="s">
        <v>21</v>
      </c>
      <c r="F22" s="409" t="s">
        <v>91</v>
      </c>
      <c r="G22" s="410" t="s">
        <v>202</v>
      </c>
      <c r="H22" s="409" t="s">
        <v>81</v>
      </c>
      <c r="I22" s="409"/>
      <c r="J22" s="409"/>
      <c r="K22" s="409"/>
      <c r="L22" s="409"/>
      <c r="M22" s="409"/>
      <c r="N22" s="409"/>
    </row>
    <row r="23" spans="1:14" ht="85.5" customHeight="1" thickBot="1">
      <c r="A23" s="409"/>
      <c r="B23" s="409"/>
      <c r="C23" s="409"/>
      <c r="D23" s="409"/>
      <c r="E23" s="409"/>
      <c r="F23" s="409"/>
      <c r="G23" s="411"/>
      <c r="H23" s="409"/>
      <c r="I23" s="79" t="s">
        <v>18</v>
      </c>
      <c r="J23" s="213" t="s">
        <v>28</v>
      </c>
      <c r="K23" s="79" t="s">
        <v>18</v>
      </c>
      <c r="L23" s="79" t="s">
        <v>250</v>
      </c>
      <c r="M23" s="79" t="s">
        <v>18</v>
      </c>
      <c r="N23" s="79" t="s">
        <v>250</v>
      </c>
    </row>
    <row r="24" spans="1:17" ht="13.5" customHeight="1">
      <c r="A24" s="143" t="s">
        <v>136</v>
      </c>
      <c r="B24" s="143" t="s">
        <v>24</v>
      </c>
      <c r="C24" s="143">
        <v>1</v>
      </c>
      <c r="D24" s="143">
        <v>2</v>
      </c>
      <c r="E24" s="143">
        <v>3</v>
      </c>
      <c r="F24" s="143">
        <v>4</v>
      </c>
      <c r="G24" s="144">
        <v>5</v>
      </c>
      <c r="H24" s="143">
        <v>6</v>
      </c>
      <c r="I24" s="143">
        <v>7</v>
      </c>
      <c r="J24" s="143">
        <v>8</v>
      </c>
      <c r="K24" s="143">
        <v>9</v>
      </c>
      <c r="L24" s="143">
        <v>10</v>
      </c>
      <c r="M24" s="143">
        <v>11</v>
      </c>
      <c r="N24" s="143">
        <v>12</v>
      </c>
      <c r="P24" s="428" t="s">
        <v>20</v>
      </c>
      <c r="Q24" s="429"/>
    </row>
    <row r="25" spans="1:17" ht="12.75">
      <c r="A25" s="106" t="s">
        <v>18</v>
      </c>
      <c r="B25" s="158" t="s">
        <v>25</v>
      </c>
      <c r="C25" s="145"/>
      <c r="D25" s="317">
        <f>SUM(E25:H25)</f>
        <v>313373.5</v>
      </c>
      <c r="E25" s="145">
        <v>112501.2</v>
      </c>
      <c r="F25" s="145">
        <v>200872.3</v>
      </c>
      <c r="G25" s="145"/>
      <c r="H25" s="145"/>
      <c r="I25" s="145">
        <v>112501.2</v>
      </c>
      <c r="J25" s="145"/>
      <c r="K25" s="317">
        <f>SUM(K26,K29)</f>
        <v>312377.69999999995</v>
      </c>
      <c r="L25" s="317">
        <f>SUM(L26,L29)</f>
        <v>112501.2</v>
      </c>
      <c r="M25" s="317">
        <f>SUM(M26,M29)</f>
        <v>313156.69999999995</v>
      </c>
      <c r="N25" s="317">
        <f>SUM(N26,N29)</f>
        <v>112501.2</v>
      </c>
      <c r="P25" s="146" t="s">
        <v>22</v>
      </c>
      <c r="Q25" s="147" t="s">
        <v>23</v>
      </c>
    </row>
    <row r="26" spans="1:17" ht="54.75" customHeight="1">
      <c r="A26" s="159" t="s">
        <v>190</v>
      </c>
      <c r="B26" s="158" t="s">
        <v>26</v>
      </c>
      <c r="C26" s="148" t="s">
        <v>27</v>
      </c>
      <c r="D26" s="148" t="s">
        <v>27</v>
      </c>
      <c r="E26" s="148" t="s">
        <v>27</v>
      </c>
      <c r="F26" s="148" t="s">
        <v>27</v>
      </c>
      <c r="G26" s="148" t="s">
        <v>27</v>
      </c>
      <c r="H26" s="148" t="s">
        <v>27</v>
      </c>
      <c r="I26" s="148" t="s">
        <v>27</v>
      </c>
      <c r="J26" s="148" t="s">
        <v>27</v>
      </c>
      <c r="K26" s="318">
        <f>K27+K28</f>
        <v>144991.9</v>
      </c>
      <c r="L26" s="318">
        <f>L27+L28</f>
        <v>695.5</v>
      </c>
      <c r="M26" s="318">
        <f>M27+M28</f>
        <v>145770.9</v>
      </c>
      <c r="N26" s="318">
        <f>N27+N28</f>
        <v>695.5</v>
      </c>
      <c r="P26" s="149" t="s">
        <v>255</v>
      </c>
      <c r="Q26" s="150">
        <f>IF((C25+D25)&gt;=K25,0,(C25+D25)-K25)</f>
        <v>0</v>
      </c>
    </row>
    <row r="27" spans="1:17" ht="51.75" thickBot="1">
      <c r="A27" s="239" t="s">
        <v>191</v>
      </c>
      <c r="B27" s="158" t="s">
        <v>143</v>
      </c>
      <c r="C27" s="148" t="s">
        <v>27</v>
      </c>
      <c r="D27" s="148" t="s">
        <v>27</v>
      </c>
      <c r="E27" s="148" t="s">
        <v>27</v>
      </c>
      <c r="F27" s="148" t="s">
        <v>27</v>
      </c>
      <c r="G27" s="148" t="s">
        <v>27</v>
      </c>
      <c r="H27" s="148" t="s">
        <v>27</v>
      </c>
      <c r="I27" s="148" t="s">
        <v>27</v>
      </c>
      <c r="J27" s="148" t="s">
        <v>27</v>
      </c>
      <c r="K27" s="318">
        <f>27075.4+L27</f>
        <v>27275.4</v>
      </c>
      <c r="L27" s="318">
        <v>200</v>
      </c>
      <c r="M27" s="318">
        <f>26620.4+N27</f>
        <v>26820.4</v>
      </c>
      <c r="N27" s="318">
        <v>200</v>
      </c>
      <c r="P27" s="151" t="s">
        <v>254</v>
      </c>
      <c r="Q27" s="152">
        <f>IF(E25&gt;=I25,0,E25-I25)</f>
        <v>0</v>
      </c>
    </row>
    <row r="28" spans="1:17" ht="29.25" customHeight="1" thickBot="1">
      <c r="A28" s="239" t="s">
        <v>249</v>
      </c>
      <c r="B28" s="158" t="s">
        <v>144</v>
      </c>
      <c r="C28" s="148" t="s">
        <v>27</v>
      </c>
      <c r="D28" s="148" t="s">
        <v>27</v>
      </c>
      <c r="E28" s="148" t="s">
        <v>27</v>
      </c>
      <c r="F28" s="148" t="s">
        <v>27</v>
      </c>
      <c r="G28" s="148" t="s">
        <v>27</v>
      </c>
      <c r="H28" s="148" t="s">
        <v>27</v>
      </c>
      <c r="I28" s="148" t="s">
        <v>27</v>
      </c>
      <c r="J28" s="148" t="s">
        <v>27</v>
      </c>
      <c r="K28" s="318">
        <f>117221+L28</f>
        <v>117716.5</v>
      </c>
      <c r="L28" s="318">
        <v>495.5</v>
      </c>
      <c r="M28" s="318">
        <f>118455+N28</f>
        <v>118950.5</v>
      </c>
      <c r="N28" s="318">
        <v>495.5</v>
      </c>
      <c r="P28" s="153"/>
      <c r="Q28" s="154"/>
    </row>
    <row r="29" spans="1:20" ht="12.75">
      <c r="A29" s="226" t="s">
        <v>273</v>
      </c>
      <c r="B29" s="158" t="s">
        <v>80</v>
      </c>
      <c r="C29" s="148" t="s">
        <v>27</v>
      </c>
      <c r="D29" s="148" t="s">
        <v>27</v>
      </c>
      <c r="E29" s="148" t="s">
        <v>27</v>
      </c>
      <c r="F29" s="148" t="s">
        <v>27</v>
      </c>
      <c r="G29" s="148" t="s">
        <v>27</v>
      </c>
      <c r="H29" s="148" t="s">
        <v>27</v>
      </c>
      <c r="I29" s="148" t="s">
        <v>27</v>
      </c>
      <c r="J29" s="148" t="s">
        <v>27</v>
      </c>
      <c r="K29" s="317">
        <f>SUM(K30:K32)</f>
        <v>167385.8</v>
      </c>
      <c r="L29" s="317">
        <f>SUM(L30:L32)</f>
        <v>111805.7</v>
      </c>
      <c r="M29" s="317">
        <f>SUM(M30:M32)</f>
        <v>167385.8</v>
      </c>
      <c r="N29" s="317">
        <f>SUM(N30:N32)</f>
        <v>111805.7</v>
      </c>
      <c r="P29" s="268" t="s">
        <v>22</v>
      </c>
      <c r="Q29" s="269" t="s">
        <v>61</v>
      </c>
      <c r="R29" s="269" t="s">
        <v>62</v>
      </c>
      <c r="S29" s="269" t="s">
        <v>63</v>
      </c>
      <c r="T29" s="270" t="s">
        <v>64</v>
      </c>
    </row>
    <row r="30" spans="1:20" ht="40.5" customHeight="1" thickBot="1">
      <c r="A30" s="237" t="s">
        <v>274</v>
      </c>
      <c r="B30" s="227" t="s">
        <v>277</v>
      </c>
      <c r="C30" s="148" t="s">
        <v>27</v>
      </c>
      <c r="D30" s="148" t="s">
        <v>27</v>
      </c>
      <c r="E30" s="148" t="s">
        <v>27</v>
      </c>
      <c r="F30" s="148" t="s">
        <v>27</v>
      </c>
      <c r="G30" s="148" t="s">
        <v>27</v>
      </c>
      <c r="H30" s="148" t="s">
        <v>27</v>
      </c>
      <c r="I30" s="148" t="s">
        <v>27</v>
      </c>
      <c r="J30" s="148" t="s">
        <v>27</v>
      </c>
      <c r="K30" s="318">
        <f>Мероприятия!O180</f>
        <v>162984.3</v>
      </c>
      <c r="L30" s="318">
        <f>Мероприятия!Q180</f>
        <v>107404.2</v>
      </c>
      <c r="M30" s="318">
        <f>55580.1+N30</f>
        <v>162984.3</v>
      </c>
      <c r="N30" s="318">
        <v>107404.2</v>
      </c>
      <c r="P30" s="151" t="s">
        <v>597</v>
      </c>
      <c r="Q30" s="267">
        <f>IF(K26&gt;=(K27+K28),0,K26-(K27+K28))</f>
        <v>0</v>
      </c>
      <c r="R30" s="267">
        <f>IF(L26&gt;=(L27+L28),0,L26-(L27+L28))</f>
        <v>0</v>
      </c>
      <c r="S30" s="267">
        <f>IF(M26&gt;=(M27+M28),0,M26-(M27+M28))</f>
        <v>0</v>
      </c>
      <c r="T30" s="267">
        <f>IF(N26&gt;=(N27+N28),0,N26-(N27+N28))</f>
        <v>0</v>
      </c>
    </row>
    <row r="31" spans="1:17" ht="12.75">
      <c r="A31" s="237" t="s">
        <v>275</v>
      </c>
      <c r="B31" s="227" t="s">
        <v>278</v>
      </c>
      <c r="C31" s="148" t="s">
        <v>27</v>
      </c>
      <c r="D31" s="148" t="s">
        <v>27</v>
      </c>
      <c r="E31" s="148" t="s">
        <v>27</v>
      </c>
      <c r="F31" s="148" t="s">
        <v>27</v>
      </c>
      <c r="G31" s="148" t="s">
        <v>27</v>
      </c>
      <c r="H31" s="148" t="s">
        <v>27</v>
      </c>
      <c r="I31" s="148" t="s">
        <v>27</v>
      </c>
      <c r="J31" s="148" t="s">
        <v>27</v>
      </c>
      <c r="K31" s="318">
        <f>L31</f>
        <v>4401.5</v>
      </c>
      <c r="L31" s="318">
        <f>Мероприятия!Q184</f>
        <v>4401.5</v>
      </c>
      <c r="M31" s="318">
        <v>4401.5</v>
      </c>
      <c r="N31" s="318">
        <v>4401.5</v>
      </c>
      <c r="P31" s="153"/>
      <c r="Q31" s="154"/>
    </row>
    <row r="32" spans="1:17" ht="38.25">
      <c r="A32" s="237" t="s">
        <v>276</v>
      </c>
      <c r="B32" s="227">
        <v>123</v>
      </c>
      <c r="C32" s="148" t="s">
        <v>27</v>
      </c>
      <c r="D32" s="148" t="s">
        <v>27</v>
      </c>
      <c r="E32" s="148" t="s">
        <v>27</v>
      </c>
      <c r="F32" s="148" t="s">
        <v>27</v>
      </c>
      <c r="G32" s="148" t="s">
        <v>27</v>
      </c>
      <c r="H32" s="148" t="s">
        <v>27</v>
      </c>
      <c r="I32" s="148" t="s">
        <v>27</v>
      </c>
      <c r="J32" s="148" t="s">
        <v>27</v>
      </c>
      <c r="K32" s="318"/>
      <c r="L32" s="148" t="s">
        <v>27</v>
      </c>
      <c r="M32" s="318"/>
      <c r="N32" s="148" t="s">
        <v>27</v>
      </c>
      <c r="P32" s="153"/>
      <c r="Q32" s="154"/>
    </row>
    <row r="33" spans="11:17" ht="5.25" customHeight="1">
      <c r="K33" s="74"/>
      <c r="L33" s="74"/>
      <c r="M33" s="74"/>
      <c r="N33" s="74"/>
      <c r="P33" s="153"/>
      <c r="Q33" s="154"/>
    </row>
    <row r="34" spans="1:20" s="157" customFormat="1" ht="15">
      <c r="A34" s="155" t="s">
        <v>2</v>
      </c>
      <c r="B34" s="156"/>
      <c r="C34" s="156"/>
      <c r="D34" s="156"/>
      <c r="E34" s="156"/>
      <c r="F34" s="156"/>
      <c r="G34" s="156"/>
      <c r="H34" s="156"/>
      <c r="I34" s="156"/>
      <c r="P34" s="74"/>
      <c r="Q34" s="74"/>
      <c r="R34" s="74"/>
      <c r="S34" s="74"/>
      <c r="T34" s="74"/>
    </row>
    <row r="35" spans="16:20" ht="7.5" customHeight="1">
      <c r="P35" s="157"/>
      <c r="Q35" s="157"/>
      <c r="R35" s="157"/>
      <c r="S35" s="157"/>
      <c r="T35" s="157"/>
    </row>
    <row r="36" spans="1:14" ht="27" customHeight="1">
      <c r="A36" s="407" t="s">
        <v>253</v>
      </c>
      <c r="B36" s="407"/>
      <c r="C36" s="407"/>
      <c r="D36" s="407"/>
      <c r="E36" s="407"/>
      <c r="F36" s="413"/>
      <c r="G36" s="413"/>
      <c r="H36" s="413"/>
      <c r="I36" s="90"/>
      <c r="J36" s="271" t="s">
        <v>612</v>
      </c>
      <c r="L36" s="301"/>
      <c r="M36" s="301"/>
      <c r="N36" s="301"/>
    </row>
    <row r="37" spans="1:14" ht="12.75" customHeight="1">
      <c r="A37" s="46"/>
      <c r="F37" s="430" t="s">
        <v>38</v>
      </c>
      <c r="G37" s="430"/>
      <c r="H37" s="430"/>
      <c r="I37" s="45"/>
      <c r="J37" s="111" t="s">
        <v>39</v>
      </c>
      <c r="L37" s="302"/>
      <c r="M37" s="302"/>
      <c r="N37" s="302"/>
    </row>
    <row r="38" spans="1:14" ht="12.75">
      <c r="A38" s="407" t="s">
        <v>49</v>
      </c>
      <c r="B38" s="407"/>
      <c r="C38" s="407"/>
      <c r="D38" s="407"/>
      <c r="E38" s="407"/>
      <c r="F38" s="413"/>
      <c r="G38" s="413"/>
      <c r="H38" s="413"/>
      <c r="I38" s="90"/>
      <c r="J38" s="271" t="s">
        <v>601</v>
      </c>
      <c r="L38" s="413" t="s">
        <v>614</v>
      </c>
      <c r="M38" s="413"/>
      <c r="N38" s="413"/>
    </row>
    <row r="39" spans="1:14" ht="22.5" customHeight="1">
      <c r="A39" s="46"/>
      <c r="F39" s="430" t="s">
        <v>38</v>
      </c>
      <c r="G39" s="430"/>
      <c r="H39" s="430"/>
      <c r="I39" s="45"/>
      <c r="J39" s="111" t="s">
        <v>39</v>
      </c>
      <c r="L39" s="432" t="s">
        <v>102</v>
      </c>
      <c r="M39" s="432"/>
      <c r="N39" s="432"/>
    </row>
    <row r="40" spans="1:14" ht="12.75">
      <c r="A40" s="407" t="s">
        <v>272</v>
      </c>
      <c r="B40" s="407"/>
      <c r="C40" s="407"/>
      <c r="D40" s="407"/>
      <c r="E40" s="407"/>
      <c r="F40" s="413"/>
      <c r="G40" s="413"/>
      <c r="H40" s="413"/>
      <c r="I40" s="90"/>
      <c r="J40" s="271" t="s">
        <v>602</v>
      </c>
      <c r="L40" s="413" t="s">
        <v>603</v>
      </c>
      <c r="M40" s="413"/>
      <c r="N40" s="413"/>
    </row>
    <row r="41" spans="1:14" ht="22.5" customHeight="1">
      <c r="A41" s="46"/>
      <c r="F41" s="430" t="s">
        <v>38</v>
      </c>
      <c r="G41" s="430"/>
      <c r="H41" s="430"/>
      <c r="I41" s="45"/>
      <c r="J41" s="111" t="s">
        <v>39</v>
      </c>
      <c r="L41" s="431" t="s">
        <v>268</v>
      </c>
      <c r="M41" s="431"/>
      <c r="N41" s="431"/>
    </row>
    <row r="42" ht="12.75">
      <c r="A42" s="92" t="s">
        <v>4</v>
      </c>
    </row>
  </sheetData>
  <sheetProtection sheet="1" objects="1" scenarios="1"/>
  <mergeCells count="44">
    <mergeCell ref="A40:E40"/>
    <mergeCell ref="F40:H40"/>
    <mergeCell ref="L40:N40"/>
    <mergeCell ref="F41:H41"/>
    <mergeCell ref="L41:N41"/>
    <mergeCell ref="L39:N39"/>
    <mergeCell ref="F39:H39"/>
    <mergeCell ref="L38:N38"/>
    <mergeCell ref="A19:M19"/>
    <mergeCell ref="P24:Q24"/>
    <mergeCell ref="E22:E23"/>
    <mergeCell ref="H22:H23"/>
    <mergeCell ref="F22:F23"/>
    <mergeCell ref="K20:L22"/>
    <mergeCell ref="A38:E38"/>
    <mergeCell ref="F37:H37"/>
    <mergeCell ref="F38:H38"/>
    <mergeCell ref="K1:L1"/>
    <mergeCell ref="D15:J15"/>
    <mergeCell ref="A16:N16"/>
    <mergeCell ref="L7:N7"/>
    <mergeCell ref="B9:L9"/>
    <mergeCell ref="E21:H21"/>
    <mergeCell ref="D11:J11"/>
    <mergeCell ref="A20:A23"/>
    <mergeCell ref="A3:N3"/>
    <mergeCell ref="L5:N5"/>
    <mergeCell ref="L6:N6"/>
    <mergeCell ref="F36:H36"/>
    <mergeCell ref="B10:L10"/>
    <mergeCell ref="G18:H18"/>
    <mergeCell ref="A4:N4"/>
    <mergeCell ref="I20:J22"/>
    <mergeCell ref="D14:J14"/>
    <mergeCell ref="M20:N22"/>
    <mergeCell ref="C20:C23"/>
    <mergeCell ref="A5:K5"/>
    <mergeCell ref="A6:K7"/>
    <mergeCell ref="A36:E36"/>
    <mergeCell ref="D12:J12"/>
    <mergeCell ref="B20:B23"/>
    <mergeCell ref="D21:D23"/>
    <mergeCell ref="D20:H20"/>
    <mergeCell ref="G22:G2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7"/>
  </dataValidations>
  <printOptions horizontalCentered="1"/>
  <pageMargins left="0.1968503937007874" right="0.1968503937007874" top="0.2362204724409449" bottom="0.35433070866141736" header="0.15748031496062992" footer="0.15748031496062992"/>
  <pageSetup horizontalDpi="600" verticalDpi="600" orientation="landscape" paperSize="9" scale="6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K208"/>
  <sheetViews>
    <sheetView showZeros="0" tabSelected="1" zoomScaleSheetLayoutView="80" zoomScalePageLayoutView="0" workbookViewId="0" topLeftCell="A48">
      <selection activeCell="P60" sqref="P60"/>
    </sheetView>
  </sheetViews>
  <sheetFormatPr defaultColWidth="9.140625" defaultRowHeight="15"/>
  <cols>
    <col min="1" max="1" width="42.421875" style="44" customWidth="1"/>
    <col min="2" max="2" width="9.00390625" style="44" bestFit="1" customWidth="1"/>
    <col min="3" max="3" width="8.140625" style="44" bestFit="1" customWidth="1"/>
    <col min="4" max="4" width="11.28125" style="44" customWidth="1"/>
    <col min="5" max="5" width="10.421875" style="44" customWidth="1"/>
    <col min="6" max="6" width="10.00390625" style="44" customWidth="1"/>
    <col min="7" max="7" width="8.8515625" style="44" bestFit="1" customWidth="1"/>
    <col min="8" max="8" width="9.140625" style="44" customWidth="1"/>
    <col min="9" max="9" width="9.8515625" style="44" customWidth="1"/>
    <col min="10" max="10" width="9.28125" style="44" customWidth="1"/>
    <col min="11" max="11" width="7.8515625" style="44" customWidth="1"/>
    <col min="12" max="12" width="9.57421875" style="44" customWidth="1"/>
    <col min="13" max="13" width="8.28125" style="44" customWidth="1"/>
    <col min="14" max="14" width="9.8515625" style="44" customWidth="1"/>
    <col min="15" max="15" width="9.00390625" style="44" customWidth="1"/>
    <col min="16" max="17" width="8.57421875" style="44" customWidth="1"/>
    <col min="18" max="18" width="9.8515625" style="44" hidden="1" customWidth="1"/>
    <col min="19" max="19" width="10.421875" style="44" hidden="1" customWidth="1"/>
    <col min="20" max="20" width="7.8515625" style="44" customWidth="1"/>
    <col min="21" max="21" width="8.00390625" style="44" customWidth="1"/>
    <col min="22" max="22" width="8.00390625" style="46" customWidth="1"/>
    <col min="23" max="23" width="7.28125" style="46" customWidth="1"/>
    <col min="24" max="24" width="8.140625" style="44" customWidth="1"/>
    <col min="25" max="25" width="7.140625" style="44" customWidth="1"/>
    <col min="26" max="26" width="5.421875" style="44" customWidth="1"/>
    <col min="27" max="27" width="7.00390625" style="44" customWidth="1"/>
    <col min="28" max="28" width="5.8515625" style="44" customWidth="1"/>
    <col min="29" max="29" width="6.8515625" style="44" customWidth="1"/>
    <col min="30" max="30" width="5.7109375" style="44" customWidth="1"/>
    <col min="31" max="31" width="59.421875" style="44" customWidth="1"/>
    <col min="32" max="32" width="9.140625" style="44" customWidth="1"/>
    <col min="33" max="33" width="4.00390625" style="44" customWidth="1"/>
    <col min="34" max="34" width="31.28125" style="44" customWidth="1"/>
    <col min="35" max="35" width="9.421875" style="46" customWidth="1"/>
    <col min="36" max="36" width="8.421875" style="44" customWidth="1"/>
    <col min="37" max="37" width="8.28125" style="44" customWidth="1"/>
    <col min="38" max="38" width="7.140625" style="44" customWidth="1"/>
    <col min="39" max="39" width="7.28125" style="44" customWidth="1"/>
    <col min="40" max="40" width="6.421875" style="44" customWidth="1"/>
    <col min="41" max="41" width="6.8515625" style="44" customWidth="1"/>
    <col min="42" max="42" width="6.57421875" style="44" customWidth="1"/>
    <col min="43" max="43" width="6.8515625" style="44" customWidth="1"/>
    <col min="44" max="44" width="7.140625" style="44" customWidth="1"/>
    <col min="45" max="45" width="6.57421875" style="44" customWidth="1"/>
    <col min="46" max="46" width="7.57421875" style="44" customWidth="1"/>
    <col min="47" max="47" width="7.00390625" style="44" customWidth="1"/>
    <col min="48" max="48" width="7.28125" style="44" customWidth="1"/>
    <col min="49" max="49" width="6.57421875" style="44" customWidth="1"/>
    <col min="50" max="52" width="7.00390625" style="44" customWidth="1"/>
    <col min="53" max="53" width="7.57421875" style="44" customWidth="1"/>
    <col min="54" max="54" width="6.7109375" style="44" customWidth="1"/>
    <col min="55" max="55" width="8.421875" style="44" customWidth="1"/>
    <col min="56" max="56" width="7.57421875" style="44" customWidth="1"/>
    <col min="57" max="57" width="8.57421875" style="44" customWidth="1"/>
    <col min="58" max="58" width="8.00390625" style="44" customWidth="1"/>
    <col min="59" max="59" width="7.421875" style="44" customWidth="1"/>
    <col min="60" max="60" width="7.00390625" style="44" customWidth="1"/>
    <col min="61" max="61" width="9.140625" style="44" customWidth="1"/>
    <col min="62" max="63" width="10.7109375" style="44" bestFit="1" customWidth="1"/>
    <col min="64" max="16384" width="9.140625" style="44" customWidth="1"/>
  </cols>
  <sheetData>
    <row r="1" spans="1:23" ht="15">
      <c r="A1" s="319">
        <v>1104072</v>
      </c>
      <c r="B1" s="114" t="s">
        <v>8</v>
      </c>
      <c r="C1" s="115" t="str">
        <f>IF(Рекомендации!$K$10=0,Рекомендации!$K$6,Рекомендации!$K$10)</f>
        <v>030</v>
      </c>
      <c r="V1" s="284"/>
      <c r="W1" s="284"/>
    </row>
    <row r="2" spans="4:23" ht="15">
      <c r="D2" s="449" t="str">
        <f>Рекомендации!C6</f>
        <v>Липецкая обл. Управление ЛХ</v>
      </c>
      <c r="E2" s="449"/>
      <c r="F2" s="449"/>
      <c r="G2" s="449"/>
      <c r="H2" s="449"/>
      <c r="I2" s="449"/>
      <c r="J2" s="449"/>
      <c r="K2" s="449"/>
      <c r="L2" s="449"/>
      <c r="M2" s="449"/>
      <c r="V2" s="284"/>
      <c r="W2" s="284"/>
    </row>
    <row r="3" spans="4:23" ht="15">
      <c r="D3" s="432" t="s">
        <v>233</v>
      </c>
      <c r="E3" s="432"/>
      <c r="F3" s="432"/>
      <c r="G3" s="432"/>
      <c r="H3" s="432"/>
      <c r="I3" s="432"/>
      <c r="J3" s="432"/>
      <c r="K3" s="432"/>
      <c r="L3" s="432"/>
      <c r="M3" s="432"/>
      <c r="V3" s="284"/>
      <c r="W3" s="284"/>
    </row>
    <row r="4" spans="4:23" ht="12.75" customHeight="1">
      <c r="D4" s="449">
        <f>Рекомендации!C10</f>
        <v>0</v>
      </c>
      <c r="E4" s="449"/>
      <c r="F4" s="449"/>
      <c r="G4" s="449"/>
      <c r="H4" s="449"/>
      <c r="I4" s="449"/>
      <c r="J4" s="449"/>
      <c r="K4" s="449"/>
      <c r="L4" s="449"/>
      <c r="M4" s="449"/>
      <c r="V4" s="284"/>
      <c r="W4" s="284"/>
    </row>
    <row r="5" spans="4:23" ht="15">
      <c r="D5" s="432" t="s">
        <v>54</v>
      </c>
      <c r="E5" s="432"/>
      <c r="F5" s="432"/>
      <c r="G5" s="432"/>
      <c r="H5" s="432"/>
      <c r="I5" s="432"/>
      <c r="J5" s="432"/>
      <c r="K5" s="432"/>
      <c r="L5" s="432"/>
      <c r="M5" s="432"/>
      <c r="V5" s="284"/>
      <c r="W5" s="284"/>
    </row>
    <row r="6" spans="6:23" ht="12.75" customHeight="1">
      <c r="F6" s="47" t="s">
        <v>12</v>
      </c>
      <c r="G6" s="47" t="s">
        <v>13</v>
      </c>
      <c r="H6" s="450" t="str">
        <f>Рекомендации!G14</f>
        <v>декабрь</v>
      </c>
      <c r="I6" s="450"/>
      <c r="J6" s="48">
        <f>Рекомендации!I14</f>
        <v>2017</v>
      </c>
      <c r="K6" s="49" t="s">
        <v>51</v>
      </c>
      <c r="M6" s="50"/>
      <c r="V6" s="284"/>
      <c r="W6" s="284"/>
    </row>
    <row r="7" spans="7:23" ht="12.75" customHeight="1">
      <c r="G7" s="51"/>
      <c r="H7" s="432" t="s">
        <v>1</v>
      </c>
      <c r="I7" s="432"/>
      <c r="J7" s="432"/>
      <c r="K7" s="52"/>
      <c r="V7" s="284"/>
      <c r="W7" s="284"/>
    </row>
    <row r="8" spans="22:23" ht="9" customHeight="1">
      <c r="V8" s="284"/>
      <c r="W8" s="284"/>
    </row>
    <row r="9" spans="4:29" ht="30.75" customHeight="1">
      <c r="D9" s="462" t="s">
        <v>256</v>
      </c>
      <c r="E9" s="462"/>
      <c r="F9" s="462"/>
      <c r="G9" s="462"/>
      <c r="H9" s="462"/>
      <c r="I9" s="462"/>
      <c r="J9" s="462"/>
      <c r="K9" s="462"/>
      <c r="L9" s="462"/>
      <c r="M9" s="462"/>
      <c r="N9" s="53"/>
      <c r="O9" s="54"/>
      <c r="V9" s="284"/>
      <c r="W9" s="284"/>
      <c r="Z9" s="55"/>
      <c r="AA9" s="55"/>
      <c r="AB9" s="55"/>
      <c r="AC9" s="55"/>
    </row>
    <row r="10" spans="1:29" ht="12.75" customHeight="1">
      <c r="A10" s="444" t="s">
        <v>123</v>
      </c>
      <c r="B10" s="444" t="s">
        <v>15</v>
      </c>
      <c r="C10" s="444" t="s">
        <v>573</v>
      </c>
      <c r="D10" s="444" t="s">
        <v>126</v>
      </c>
      <c r="E10" s="444"/>
      <c r="F10" s="444"/>
      <c r="G10" s="444"/>
      <c r="H10" s="444"/>
      <c r="I10" s="444"/>
      <c r="J10" s="444"/>
      <c r="K10" s="444"/>
      <c r="L10" s="444"/>
      <c r="M10" s="444"/>
      <c r="N10" s="444" t="s">
        <v>127</v>
      </c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5" t="s">
        <v>606</v>
      </c>
      <c r="AA10" s="451"/>
      <c r="AB10" s="451"/>
      <c r="AC10" s="446"/>
    </row>
    <row r="11" spans="1:29" ht="12.75" customHeight="1">
      <c r="A11" s="444"/>
      <c r="B11" s="444"/>
      <c r="C11" s="444"/>
      <c r="D11" s="444" t="s">
        <v>128</v>
      </c>
      <c r="E11" s="444" t="s">
        <v>145</v>
      </c>
      <c r="F11" s="444" t="s">
        <v>129</v>
      </c>
      <c r="G11" s="444"/>
      <c r="H11" s="444"/>
      <c r="I11" s="444"/>
      <c r="J11" s="444"/>
      <c r="K11" s="444"/>
      <c r="L11" s="444"/>
      <c r="M11" s="444"/>
      <c r="N11" s="444" t="s">
        <v>128</v>
      </c>
      <c r="O11" s="444" t="s">
        <v>145</v>
      </c>
      <c r="P11" s="444" t="s">
        <v>129</v>
      </c>
      <c r="Q11" s="444"/>
      <c r="R11" s="444"/>
      <c r="S11" s="444"/>
      <c r="T11" s="444"/>
      <c r="U11" s="444"/>
      <c r="V11" s="444"/>
      <c r="W11" s="444"/>
      <c r="X11" s="444"/>
      <c r="Y11" s="444"/>
      <c r="Z11" s="452"/>
      <c r="AA11" s="453"/>
      <c r="AB11" s="453"/>
      <c r="AC11" s="454"/>
    </row>
    <row r="12" spans="1:29" ht="24.75" customHeight="1">
      <c r="A12" s="444"/>
      <c r="B12" s="444"/>
      <c r="C12" s="444"/>
      <c r="D12" s="444"/>
      <c r="E12" s="444"/>
      <c r="F12" s="444" t="s">
        <v>130</v>
      </c>
      <c r="G12" s="444"/>
      <c r="H12" s="444" t="s">
        <v>131</v>
      </c>
      <c r="I12" s="444"/>
      <c r="J12" s="458" t="s">
        <v>202</v>
      </c>
      <c r="K12" s="459"/>
      <c r="L12" s="444" t="s">
        <v>132</v>
      </c>
      <c r="M12" s="444"/>
      <c r="N12" s="444"/>
      <c r="O12" s="444"/>
      <c r="P12" s="444" t="s">
        <v>130</v>
      </c>
      <c r="Q12" s="444"/>
      <c r="R12" s="444"/>
      <c r="S12" s="444"/>
      <c r="T12" s="444" t="s">
        <v>131</v>
      </c>
      <c r="U12" s="444"/>
      <c r="V12" s="458" t="s">
        <v>202</v>
      </c>
      <c r="W12" s="459"/>
      <c r="X12" s="444" t="s">
        <v>132</v>
      </c>
      <c r="Y12" s="444"/>
      <c r="Z12" s="455"/>
      <c r="AA12" s="456"/>
      <c r="AB12" s="456"/>
      <c r="AC12" s="457"/>
    </row>
    <row r="13" spans="1:32" ht="14.25" customHeight="1">
      <c r="A13" s="444"/>
      <c r="B13" s="444"/>
      <c r="C13" s="444"/>
      <c r="D13" s="444"/>
      <c r="E13" s="444"/>
      <c r="F13" s="444"/>
      <c r="G13" s="444"/>
      <c r="H13" s="444"/>
      <c r="I13" s="444"/>
      <c r="J13" s="460"/>
      <c r="K13" s="461"/>
      <c r="L13" s="444"/>
      <c r="M13" s="444"/>
      <c r="N13" s="444"/>
      <c r="O13" s="444"/>
      <c r="P13" s="445" t="s">
        <v>153</v>
      </c>
      <c r="Q13" s="446"/>
      <c r="R13" s="445" t="s">
        <v>79</v>
      </c>
      <c r="S13" s="446"/>
      <c r="T13" s="444"/>
      <c r="U13" s="444"/>
      <c r="V13" s="460"/>
      <c r="W13" s="461"/>
      <c r="X13" s="444"/>
      <c r="Y13" s="444"/>
      <c r="Z13" s="444" t="s">
        <v>133</v>
      </c>
      <c r="AA13" s="444"/>
      <c r="AB13" s="444" t="s">
        <v>134</v>
      </c>
      <c r="AC13" s="444"/>
      <c r="AE13" s="46"/>
      <c r="AF13" s="46"/>
    </row>
    <row r="14" spans="1:63" ht="33.75">
      <c r="A14" s="444"/>
      <c r="B14" s="444"/>
      <c r="C14" s="444"/>
      <c r="D14" s="444"/>
      <c r="E14" s="444"/>
      <c r="F14" s="56" t="s">
        <v>135</v>
      </c>
      <c r="G14" s="56" t="s">
        <v>146</v>
      </c>
      <c r="H14" s="56" t="s">
        <v>135</v>
      </c>
      <c r="I14" s="56" t="s">
        <v>146</v>
      </c>
      <c r="J14" s="57" t="s">
        <v>135</v>
      </c>
      <c r="K14" s="57" t="s">
        <v>146</v>
      </c>
      <c r="L14" s="56" t="s">
        <v>135</v>
      </c>
      <c r="M14" s="56" t="s">
        <v>146</v>
      </c>
      <c r="N14" s="444"/>
      <c r="O14" s="444"/>
      <c r="P14" s="56" t="s">
        <v>135</v>
      </c>
      <c r="Q14" s="56" t="s">
        <v>146</v>
      </c>
      <c r="R14" s="56" t="s">
        <v>135</v>
      </c>
      <c r="S14" s="56" t="s">
        <v>146</v>
      </c>
      <c r="T14" s="56" t="s">
        <v>135</v>
      </c>
      <c r="U14" s="56" t="s">
        <v>146</v>
      </c>
      <c r="V14" s="57" t="s">
        <v>135</v>
      </c>
      <c r="W14" s="57" t="s">
        <v>146</v>
      </c>
      <c r="X14" s="56" t="s">
        <v>135</v>
      </c>
      <c r="Y14" s="56" t="s">
        <v>146</v>
      </c>
      <c r="Z14" s="56" t="s">
        <v>135</v>
      </c>
      <c r="AA14" s="56" t="s">
        <v>146</v>
      </c>
      <c r="AB14" s="56" t="s">
        <v>135</v>
      </c>
      <c r="AC14" s="56" t="s">
        <v>146</v>
      </c>
      <c r="AE14" s="442" t="s">
        <v>20</v>
      </c>
      <c r="AF14" s="443"/>
      <c r="AH14" s="441" t="s">
        <v>94</v>
      </c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J14" s="439" t="s">
        <v>239</v>
      </c>
      <c r="BK14" s="440"/>
    </row>
    <row r="15" spans="1:63" ht="12.75">
      <c r="A15" s="56" t="s">
        <v>136</v>
      </c>
      <c r="B15" s="56" t="s">
        <v>24</v>
      </c>
      <c r="C15" s="56" t="s">
        <v>137</v>
      </c>
      <c r="D15" s="56">
        <v>1</v>
      </c>
      <c r="E15" s="56">
        <v>2</v>
      </c>
      <c r="F15" s="56">
        <v>3</v>
      </c>
      <c r="G15" s="56">
        <v>4</v>
      </c>
      <c r="H15" s="56">
        <v>5</v>
      </c>
      <c r="I15" s="56">
        <v>6</v>
      </c>
      <c r="J15" s="56">
        <v>7</v>
      </c>
      <c r="K15" s="56">
        <v>8</v>
      </c>
      <c r="L15" s="56">
        <v>9</v>
      </c>
      <c r="M15" s="56">
        <v>10</v>
      </c>
      <c r="N15" s="56">
        <v>11</v>
      </c>
      <c r="O15" s="56">
        <v>12</v>
      </c>
      <c r="P15" s="56">
        <v>13</v>
      </c>
      <c r="Q15" s="56">
        <v>14</v>
      </c>
      <c r="R15" s="56">
        <v>15</v>
      </c>
      <c r="S15" s="56">
        <v>16</v>
      </c>
      <c r="T15" s="56">
        <v>17</v>
      </c>
      <c r="U15" s="56">
        <v>18</v>
      </c>
      <c r="V15" s="57">
        <v>19</v>
      </c>
      <c r="W15" s="57">
        <v>20</v>
      </c>
      <c r="X15" s="56">
        <v>21</v>
      </c>
      <c r="Y15" s="56">
        <v>22</v>
      </c>
      <c r="Z15" s="56">
        <v>23</v>
      </c>
      <c r="AA15" s="56">
        <v>24</v>
      </c>
      <c r="AB15" s="56">
        <v>25</v>
      </c>
      <c r="AC15" s="56">
        <v>26</v>
      </c>
      <c r="AD15" s="58"/>
      <c r="AE15" s="59" t="s">
        <v>22</v>
      </c>
      <c r="AF15" s="60" t="s">
        <v>23</v>
      </c>
      <c r="AH15" s="243" t="s">
        <v>31</v>
      </c>
      <c r="AI15" s="244" t="s">
        <v>55</v>
      </c>
      <c r="AJ15" s="244" t="s">
        <v>56</v>
      </c>
      <c r="AK15" s="25" t="s">
        <v>57</v>
      </c>
      <c r="AL15" s="25" t="s">
        <v>58</v>
      </c>
      <c r="AM15" s="244" t="s">
        <v>558</v>
      </c>
      <c r="AN15" s="244" t="s">
        <v>559</v>
      </c>
      <c r="AO15" s="258" t="s">
        <v>59</v>
      </c>
      <c r="AP15" s="258" t="s">
        <v>60</v>
      </c>
      <c r="AQ15" s="259" t="s">
        <v>61</v>
      </c>
      <c r="AR15" s="259" t="s">
        <v>62</v>
      </c>
      <c r="AS15" s="259" t="s">
        <v>63</v>
      </c>
      <c r="AT15" s="259" t="s">
        <v>64</v>
      </c>
      <c r="AU15" s="259" t="s">
        <v>65</v>
      </c>
      <c r="AV15" s="259" t="s">
        <v>66</v>
      </c>
      <c r="AW15" s="259" t="s">
        <v>67</v>
      </c>
      <c r="AX15" s="259" t="s">
        <v>68</v>
      </c>
      <c r="AY15" s="259" t="s">
        <v>69</v>
      </c>
      <c r="AZ15" s="259" t="s">
        <v>70</v>
      </c>
      <c r="BA15" s="259" t="s">
        <v>71</v>
      </c>
      <c r="BB15" s="259" t="s">
        <v>72</v>
      </c>
      <c r="BC15" s="259" t="s">
        <v>73</v>
      </c>
      <c r="BD15" s="259" t="s">
        <v>74</v>
      </c>
      <c r="BE15" s="259" t="s">
        <v>75</v>
      </c>
      <c r="BF15" s="259" t="s">
        <v>76</v>
      </c>
      <c r="BG15" s="259" t="s">
        <v>77</v>
      </c>
      <c r="BH15" s="259" t="s">
        <v>78</v>
      </c>
      <c r="BJ15" s="260" t="s">
        <v>237</v>
      </c>
      <c r="BK15" s="260" t="s">
        <v>238</v>
      </c>
    </row>
    <row r="16" spans="1:63" ht="15.75">
      <c r="A16" s="81" t="s">
        <v>149</v>
      </c>
      <c r="B16" s="22" t="s">
        <v>138</v>
      </c>
      <c r="C16" s="24" t="s">
        <v>140</v>
      </c>
      <c r="D16" s="323" t="s">
        <v>82</v>
      </c>
      <c r="E16" s="324">
        <f>SUM(G16,I16,K16,M16)</f>
        <v>74409.40000000001</v>
      </c>
      <c r="F16" s="323" t="s">
        <v>82</v>
      </c>
      <c r="G16" s="325">
        <f>SUM(G17:G21,G24,G27,G30:G37,G40,G45:G56,G60:G61)</f>
        <v>18829.3</v>
      </c>
      <c r="H16" s="323" t="s">
        <v>82</v>
      </c>
      <c r="I16" s="325">
        <f>SUM(I17:I21,I24,I27,I30:I37,I40,I45:I56,I60:I61)</f>
        <v>55580.100000000006</v>
      </c>
      <c r="J16" s="323" t="s">
        <v>82</v>
      </c>
      <c r="K16" s="325">
        <f>SUM(K17:K21,K24,K27,K30:K37,K40,K45:K56,K60:K61)</f>
        <v>0</v>
      </c>
      <c r="L16" s="323" t="s">
        <v>82</v>
      </c>
      <c r="M16" s="325">
        <f>SUM(M17:M21,M24,M27,M30:M37,M40,M45:M56,M60:M61)</f>
        <v>0</v>
      </c>
      <c r="N16" s="323" t="s">
        <v>82</v>
      </c>
      <c r="O16" s="324">
        <f>SUM(Q16,U16,W16,Y16)</f>
        <v>74409.40000000001</v>
      </c>
      <c r="P16" s="323" t="s">
        <v>82</v>
      </c>
      <c r="Q16" s="325">
        <f>SUM(Q17:Q21,Q24,Q27,Q30:Q37,Q40,Q45:Q56,Q60:Q61)</f>
        <v>18829.3</v>
      </c>
      <c r="R16" s="323" t="s">
        <v>82</v>
      </c>
      <c r="S16" s="325">
        <f>SUM(S17:S21,S24,S27,S30:S37,S40,S45:S56,S60:S61)</f>
        <v>0</v>
      </c>
      <c r="T16" s="323" t="s">
        <v>82</v>
      </c>
      <c r="U16" s="325">
        <f>SUM(U17:U21,U24,U27,U30:U37,U40,U45:U56,U60:U61)</f>
        <v>55580.100000000006</v>
      </c>
      <c r="V16" s="323" t="s">
        <v>82</v>
      </c>
      <c r="W16" s="325">
        <f>SUM(W17:W21,W24,W27,W30:W37,W40,W45:W56,W60:W61)</f>
        <v>0</v>
      </c>
      <c r="X16" s="323" t="s">
        <v>82</v>
      </c>
      <c r="Y16" s="199">
        <f>SUM(Y17:Y21,Y24,Y27,Y30:Y37,Y40,Y45:Y56,Y60:Y61)</f>
        <v>0</v>
      </c>
      <c r="Z16" s="198" t="s">
        <v>82</v>
      </c>
      <c r="AA16" s="199">
        <f>SUM(AA17:AA21,AA24,AA27,AA30:AA37,AA40,AA45:AA56,AA60:AA61)</f>
        <v>0</v>
      </c>
      <c r="AB16" s="198" t="s">
        <v>82</v>
      </c>
      <c r="AC16" s="199">
        <f>SUM(AC17:AC21,AC24,AC27,AC30:AC37,AC40,AC45:AC56,AC60:AC61)</f>
        <v>0</v>
      </c>
      <c r="AE16" s="262" t="s">
        <v>575</v>
      </c>
      <c r="AF16" s="320">
        <f>IF((Финансирование!C25+Финансирование!D25)&gt;=E197,0,(E197-(Финансирование!C25+Финансирование!D25)))</f>
        <v>0</v>
      </c>
      <c r="AG16" s="61"/>
      <c r="AH16" s="245" t="s">
        <v>560</v>
      </c>
      <c r="AI16" s="247">
        <f aca="true" t="shared" si="0" ref="AI16:BH16">IF(D68&gt;=(D69+D70),0,D68-(D69+D70))</f>
        <v>0</v>
      </c>
      <c r="AJ16" s="247">
        <f t="shared" si="0"/>
        <v>0</v>
      </c>
      <c r="AK16" s="247">
        <f t="shared" si="0"/>
        <v>0</v>
      </c>
      <c r="AL16" s="247">
        <f t="shared" si="0"/>
        <v>0</v>
      </c>
      <c r="AM16" s="247">
        <f t="shared" si="0"/>
        <v>0</v>
      </c>
      <c r="AN16" s="247">
        <f t="shared" si="0"/>
        <v>0</v>
      </c>
      <c r="AO16" s="247">
        <f t="shared" si="0"/>
        <v>0</v>
      </c>
      <c r="AP16" s="247">
        <f t="shared" si="0"/>
        <v>0</v>
      </c>
      <c r="AQ16" s="247">
        <f t="shared" si="0"/>
        <v>0</v>
      </c>
      <c r="AR16" s="247">
        <f t="shared" si="0"/>
        <v>0</v>
      </c>
      <c r="AS16" s="247">
        <f t="shared" si="0"/>
        <v>0</v>
      </c>
      <c r="AT16" s="247">
        <f t="shared" si="0"/>
        <v>0</v>
      </c>
      <c r="AU16" s="247">
        <f t="shared" si="0"/>
        <v>0</v>
      </c>
      <c r="AV16" s="247">
        <f t="shared" si="0"/>
        <v>0</v>
      </c>
      <c r="AW16" s="247">
        <f t="shared" si="0"/>
        <v>0</v>
      </c>
      <c r="AX16" s="247">
        <f t="shared" si="0"/>
        <v>0</v>
      </c>
      <c r="AY16" s="247">
        <f t="shared" si="0"/>
        <v>0</v>
      </c>
      <c r="AZ16" s="247">
        <f t="shared" si="0"/>
        <v>0</v>
      </c>
      <c r="BA16" s="247">
        <f t="shared" si="0"/>
        <v>0</v>
      </c>
      <c r="BB16" s="247">
        <f t="shared" si="0"/>
        <v>0</v>
      </c>
      <c r="BC16" s="247">
        <f t="shared" si="0"/>
        <v>0</v>
      </c>
      <c r="BD16" s="247">
        <f t="shared" si="0"/>
        <v>0</v>
      </c>
      <c r="BE16" s="247">
        <f t="shared" si="0"/>
        <v>0</v>
      </c>
      <c r="BF16" s="247">
        <f t="shared" si="0"/>
        <v>0</v>
      </c>
      <c r="BG16" s="247">
        <f t="shared" si="0"/>
        <v>0</v>
      </c>
      <c r="BH16" s="247">
        <f t="shared" si="0"/>
        <v>0</v>
      </c>
      <c r="BJ16" s="198" t="s">
        <v>82</v>
      </c>
      <c r="BK16" s="313">
        <f>IF(Q16&gt;=S16,0,S16-Q16)</f>
        <v>0</v>
      </c>
    </row>
    <row r="17" spans="1:63" ht="52.5" hidden="1">
      <c r="A17" s="282" t="s">
        <v>604</v>
      </c>
      <c r="B17" s="22" t="s">
        <v>192</v>
      </c>
      <c r="C17" s="24" t="s">
        <v>140</v>
      </c>
      <c r="D17" s="323" t="s">
        <v>82</v>
      </c>
      <c r="E17" s="324">
        <f>SUM(G17,I17,K17,M17)</f>
        <v>0</v>
      </c>
      <c r="F17" s="323" t="s">
        <v>82</v>
      </c>
      <c r="G17" s="326"/>
      <c r="H17" s="323" t="s">
        <v>82</v>
      </c>
      <c r="I17" s="326"/>
      <c r="J17" s="323" t="s">
        <v>82</v>
      </c>
      <c r="K17" s="326"/>
      <c r="L17" s="323" t="s">
        <v>82</v>
      </c>
      <c r="M17" s="326"/>
      <c r="N17" s="323" t="s">
        <v>82</v>
      </c>
      <c r="O17" s="324">
        <f aca="true" t="shared" si="1" ref="O17:O64">SUM(Q17,U17,W17,Y17)</f>
        <v>0</v>
      </c>
      <c r="P17" s="323" t="s">
        <v>82</v>
      </c>
      <c r="Q17" s="326"/>
      <c r="R17" s="323" t="s">
        <v>82</v>
      </c>
      <c r="S17" s="326"/>
      <c r="T17" s="323" t="s">
        <v>82</v>
      </c>
      <c r="U17" s="326"/>
      <c r="V17" s="323" t="s">
        <v>82</v>
      </c>
      <c r="W17" s="326"/>
      <c r="X17" s="323" t="s">
        <v>82</v>
      </c>
      <c r="Y17" s="256"/>
      <c r="Z17" s="198" t="s">
        <v>82</v>
      </c>
      <c r="AA17" s="256"/>
      <c r="AB17" s="198" t="s">
        <v>82</v>
      </c>
      <c r="AC17" s="256"/>
      <c r="AE17" s="262" t="s">
        <v>576</v>
      </c>
      <c r="AF17" s="320">
        <f>IF((Финансирование!C25+Финансирование!E25)&gt;=G197,0,(G197-(Финансирование!C25+Финансирование!E25)))</f>
        <v>0</v>
      </c>
      <c r="AG17" s="62"/>
      <c r="AH17" s="245" t="s">
        <v>584</v>
      </c>
      <c r="AI17" s="246" t="s">
        <v>247</v>
      </c>
      <c r="AJ17" s="247">
        <f aca="true" t="shared" si="2" ref="AJ17:BH17">IF(E70&gt;=(E71+E72+E73),0,E70-(E71+E72+E73))</f>
        <v>0</v>
      </c>
      <c r="AK17" s="246" t="s">
        <v>247</v>
      </c>
      <c r="AL17" s="247">
        <f t="shared" si="2"/>
        <v>0</v>
      </c>
      <c r="AM17" s="246" t="s">
        <v>247</v>
      </c>
      <c r="AN17" s="247">
        <f t="shared" si="2"/>
        <v>0</v>
      </c>
      <c r="AO17" s="246" t="s">
        <v>247</v>
      </c>
      <c r="AP17" s="247">
        <f t="shared" si="2"/>
        <v>0</v>
      </c>
      <c r="AQ17" s="246" t="s">
        <v>247</v>
      </c>
      <c r="AR17" s="247">
        <f t="shared" si="2"/>
        <v>0</v>
      </c>
      <c r="AS17" s="246" t="s">
        <v>247</v>
      </c>
      <c r="AT17" s="247">
        <f t="shared" si="2"/>
        <v>0</v>
      </c>
      <c r="AU17" s="246" t="s">
        <v>247</v>
      </c>
      <c r="AV17" s="247">
        <f t="shared" si="2"/>
        <v>0</v>
      </c>
      <c r="AW17" s="246" t="s">
        <v>247</v>
      </c>
      <c r="AX17" s="247">
        <f t="shared" si="2"/>
        <v>0</v>
      </c>
      <c r="AY17" s="246" t="s">
        <v>247</v>
      </c>
      <c r="AZ17" s="247">
        <f t="shared" si="2"/>
        <v>0</v>
      </c>
      <c r="BA17" s="246" t="s">
        <v>247</v>
      </c>
      <c r="BB17" s="247">
        <f t="shared" si="2"/>
        <v>0</v>
      </c>
      <c r="BC17" s="246" t="s">
        <v>247</v>
      </c>
      <c r="BD17" s="247">
        <f t="shared" si="2"/>
        <v>0</v>
      </c>
      <c r="BE17" s="246" t="s">
        <v>247</v>
      </c>
      <c r="BF17" s="247">
        <f t="shared" si="2"/>
        <v>0</v>
      </c>
      <c r="BG17" s="246" t="s">
        <v>247</v>
      </c>
      <c r="BH17" s="247">
        <f t="shared" si="2"/>
        <v>0</v>
      </c>
      <c r="BI17" s="46"/>
      <c r="BJ17" s="198" t="s">
        <v>82</v>
      </c>
      <c r="BK17" s="313">
        <f aca="true" t="shared" si="3" ref="BK17:BK79">IF(Q17&gt;=S17,0,S17-Q17)</f>
        <v>0</v>
      </c>
    </row>
    <row r="18" spans="1:63" ht="25.5" hidden="1">
      <c r="A18" s="228" t="s">
        <v>279</v>
      </c>
      <c r="B18" s="23" t="s">
        <v>280</v>
      </c>
      <c r="C18" s="26" t="s">
        <v>141</v>
      </c>
      <c r="D18" s="327">
        <f>SUM(F18,H18,J18,L18)</f>
        <v>0</v>
      </c>
      <c r="E18" s="327">
        <f>SUM(G18,I18,K18,M18)</f>
        <v>0</v>
      </c>
      <c r="F18" s="328"/>
      <c r="G18" s="328"/>
      <c r="H18" s="328"/>
      <c r="I18" s="328"/>
      <c r="J18" s="328"/>
      <c r="K18" s="328"/>
      <c r="L18" s="328"/>
      <c r="M18" s="328"/>
      <c r="N18" s="327">
        <f>SUM(P18,T18,V18,X18)</f>
        <v>0</v>
      </c>
      <c r="O18" s="327">
        <f t="shared" si="1"/>
        <v>0</v>
      </c>
      <c r="P18" s="328"/>
      <c r="Q18" s="328"/>
      <c r="R18" s="328"/>
      <c r="S18" s="328"/>
      <c r="T18" s="328"/>
      <c r="U18" s="328"/>
      <c r="V18" s="328"/>
      <c r="W18" s="328"/>
      <c r="X18" s="328"/>
      <c r="Y18" s="200"/>
      <c r="Z18" s="200"/>
      <c r="AA18" s="200"/>
      <c r="AB18" s="200"/>
      <c r="AC18" s="200"/>
      <c r="AE18" s="262" t="s">
        <v>577</v>
      </c>
      <c r="AF18" s="320">
        <f>IF((Финансирование!K29)=O197,0,(Финансирование!K29)-O197)</f>
        <v>0</v>
      </c>
      <c r="AG18" s="64"/>
      <c r="AH18" s="248" t="s">
        <v>561</v>
      </c>
      <c r="AI18" s="247">
        <f aca="true" t="shared" si="4" ref="AI18:BH18">IF(D94&gt;=D95,0,D94-D95)</f>
        <v>0</v>
      </c>
      <c r="AJ18" s="247">
        <f t="shared" si="4"/>
        <v>0</v>
      </c>
      <c r="AK18" s="247">
        <f t="shared" si="4"/>
        <v>0</v>
      </c>
      <c r="AL18" s="247">
        <f t="shared" si="4"/>
        <v>0</v>
      </c>
      <c r="AM18" s="247">
        <f t="shared" si="4"/>
        <v>0</v>
      </c>
      <c r="AN18" s="247">
        <f t="shared" si="4"/>
        <v>0</v>
      </c>
      <c r="AO18" s="247">
        <f t="shared" si="4"/>
        <v>0</v>
      </c>
      <c r="AP18" s="247">
        <f t="shared" si="4"/>
        <v>0</v>
      </c>
      <c r="AQ18" s="247">
        <f t="shared" si="4"/>
        <v>0</v>
      </c>
      <c r="AR18" s="247">
        <f t="shared" si="4"/>
        <v>0</v>
      </c>
      <c r="AS18" s="247">
        <f t="shared" si="4"/>
        <v>0</v>
      </c>
      <c r="AT18" s="247">
        <f t="shared" si="4"/>
        <v>0</v>
      </c>
      <c r="AU18" s="247">
        <f t="shared" si="4"/>
        <v>0</v>
      </c>
      <c r="AV18" s="247">
        <f t="shared" si="4"/>
        <v>0</v>
      </c>
      <c r="AW18" s="247">
        <f t="shared" si="4"/>
        <v>0</v>
      </c>
      <c r="AX18" s="247">
        <f t="shared" si="4"/>
        <v>0</v>
      </c>
      <c r="AY18" s="247">
        <f t="shared" si="4"/>
        <v>0</v>
      </c>
      <c r="AZ18" s="247">
        <f t="shared" si="4"/>
        <v>0</v>
      </c>
      <c r="BA18" s="247">
        <f t="shared" si="4"/>
        <v>0</v>
      </c>
      <c r="BB18" s="247">
        <f t="shared" si="4"/>
        <v>0</v>
      </c>
      <c r="BC18" s="247">
        <f t="shared" si="4"/>
        <v>0</v>
      </c>
      <c r="BD18" s="247">
        <f t="shared" si="4"/>
        <v>0</v>
      </c>
      <c r="BE18" s="247">
        <f t="shared" si="4"/>
        <v>0</v>
      </c>
      <c r="BF18" s="247">
        <f t="shared" si="4"/>
        <v>0</v>
      </c>
      <c r="BG18" s="247">
        <f t="shared" si="4"/>
        <v>0</v>
      </c>
      <c r="BH18" s="247">
        <f t="shared" si="4"/>
        <v>0</v>
      </c>
      <c r="BI18" s="46"/>
      <c r="BJ18" s="313">
        <f aca="true" t="shared" si="5" ref="BJ18:BJ80">IF(P18&gt;=R18,0,R18-P18)</f>
        <v>0</v>
      </c>
      <c r="BK18" s="313">
        <f t="shared" si="3"/>
        <v>0</v>
      </c>
    </row>
    <row r="19" spans="1:63" ht="25.5">
      <c r="A19" s="228" t="s">
        <v>217</v>
      </c>
      <c r="B19" s="23" t="s">
        <v>281</v>
      </c>
      <c r="C19" s="26" t="s">
        <v>141</v>
      </c>
      <c r="D19" s="329">
        <f>SUM(F19,H19,J19,L19)</f>
        <v>0.35</v>
      </c>
      <c r="E19" s="327">
        <f>SUM(G19,I19,K19,M19)</f>
        <v>0</v>
      </c>
      <c r="F19" s="328"/>
      <c r="G19" s="328"/>
      <c r="H19" s="328"/>
      <c r="I19" s="328"/>
      <c r="J19" s="330">
        <v>0.35</v>
      </c>
      <c r="K19" s="328"/>
      <c r="L19" s="328"/>
      <c r="M19" s="328"/>
      <c r="N19" s="329">
        <f>SUM(P19,T19,V19,X19)</f>
        <v>0.35</v>
      </c>
      <c r="O19" s="327">
        <f t="shared" si="1"/>
        <v>0</v>
      </c>
      <c r="P19" s="328"/>
      <c r="Q19" s="328"/>
      <c r="R19" s="328"/>
      <c r="S19" s="328"/>
      <c r="T19" s="328"/>
      <c r="U19" s="328"/>
      <c r="V19" s="330">
        <v>0.35</v>
      </c>
      <c r="W19" s="328"/>
      <c r="X19" s="328"/>
      <c r="Y19" s="200"/>
      <c r="Z19" s="200"/>
      <c r="AA19" s="200"/>
      <c r="AB19" s="200"/>
      <c r="AC19" s="200"/>
      <c r="AE19" s="262" t="s">
        <v>578</v>
      </c>
      <c r="AF19" s="320">
        <f>IF((Финансирование!L29)=Q197,0,Q197-(Финансирование!L29))</f>
        <v>0</v>
      </c>
      <c r="AG19" s="64"/>
      <c r="AH19" s="248" t="s">
        <v>562</v>
      </c>
      <c r="AI19" s="247">
        <f aca="true" t="shared" si="6" ref="AI19:BH19">IF(D101&gt;=D102,0,D101-D102)</f>
        <v>0</v>
      </c>
      <c r="AJ19" s="247">
        <f t="shared" si="6"/>
        <v>0</v>
      </c>
      <c r="AK19" s="247">
        <f t="shared" si="6"/>
        <v>0</v>
      </c>
      <c r="AL19" s="247">
        <f t="shared" si="6"/>
        <v>0</v>
      </c>
      <c r="AM19" s="247">
        <f t="shared" si="6"/>
        <v>0</v>
      </c>
      <c r="AN19" s="247">
        <f t="shared" si="6"/>
        <v>0</v>
      </c>
      <c r="AO19" s="247">
        <f t="shared" si="6"/>
        <v>0</v>
      </c>
      <c r="AP19" s="247">
        <f t="shared" si="6"/>
        <v>0</v>
      </c>
      <c r="AQ19" s="247">
        <f t="shared" si="6"/>
        <v>0</v>
      </c>
      <c r="AR19" s="247">
        <f t="shared" si="6"/>
        <v>0</v>
      </c>
      <c r="AS19" s="247">
        <f t="shared" si="6"/>
        <v>0</v>
      </c>
      <c r="AT19" s="247">
        <f t="shared" si="6"/>
        <v>0</v>
      </c>
      <c r="AU19" s="247">
        <f t="shared" si="6"/>
        <v>0</v>
      </c>
      <c r="AV19" s="247">
        <f t="shared" si="6"/>
        <v>0</v>
      </c>
      <c r="AW19" s="247">
        <f t="shared" si="6"/>
        <v>0</v>
      </c>
      <c r="AX19" s="247">
        <f t="shared" si="6"/>
        <v>0</v>
      </c>
      <c r="AY19" s="247">
        <f t="shared" si="6"/>
        <v>0</v>
      </c>
      <c r="AZ19" s="247">
        <f t="shared" si="6"/>
        <v>0</v>
      </c>
      <c r="BA19" s="247">
        <f t="shared" si="6"/>
        <v>0</v>
      </c>
      <c r="BB19" s="247">
        <f t="shared" si="6"/>
        <v>0</v>
      </c>
      <c r="BC19" s="247">
        <f t="shared" si="6"/>
        <v>0</v>
      </c>
      <c r="BD19" s="247">
        <f t="shared" si="6"/>
        <v>0</v>
      </c>
      <c r="BE19" s="247">
        <f t="shared" si="6"/>
        <v>0</v>
      </c>
      <c r="BF19" s="247">
        <f t="shared" si="6"/>
        <v>0</v>
      </c>
      <c r="BG19" s="247">
        <f t="shared" si="6"/>
        <v>0</v>
      </c>
      <c r="BH19" s="247">
        <f t="shared" si="6"/>
        <v>0</v>
      </c>
      <c r="BI19" s="46"/>
      <c r="BJ19" s="313">
        <f t="shared" si="5"/>
        <v>0</v>
      </c>
      <c r="BK19" s="313">
        <f t="shared" si="3"/>
        <v>0</v>
      </c>
    </row>
    <row r="20" spans="1:63" ht="25.5">
      <c r="A20" s="228" t="s">
        <v>218</v>
      </c>
      <c r="B20" s="23" t="s">
        <v>282</v>
      </c>
      <c r="C20" s="26" t="s">
        <v>141</v>
      </c>
      <c r="D20" s="329">
        <f>SUM(F20,H20,J20,L20)</f>
        <v>37.41</v>
      </c>
      <c r="E20" s="327">
        <f>SUM(G20,I20,K20,M20)</f>
        <v>411.5</v>
      </c>
      <c r="F20" s="328">
        <v>35</v>
      </c>
      <c r="G20" s="328">
        <v>411.5</v>
      </c>
      <c r="H20" s="328"/>
      <c r="I20" s="328"/>
      <c r="J20" s="330">
        <v>2.41</v>
      </c>
      <c r="K20" s="328"/>
      <c r="L20" s="330"/>
      <c r="M20" s="328"/>
      <c r="N20" s="329">
        <f>SUM(P20,T20,V20,X20)</f>
        <v>37.41</v>
      </c>
      <c r="O20" s="327">
        <f t="shared" si="1"/>
        <v>411.5</v>
      </c>
      <c r="P20" s="328">
        <v>35</v>
      </c>
      <c r="Q20" s="328">
        <v>411.5</v>
      </c>
      <c r="R20" s="328"/>
      <c r="S20" s="328"/>
      <c r="T20" s="328"/>
      <c r="U20" s="328"/>
      <c r="V20" s="330">
        <v>2.41</v>
      </c>
      <c r="W20" s="328"/>
      <c r="X20" s="328"/>
      <c r="Y20" s="200"/>
      <c r="Z20" s="200"/>
      <c r="AA20" s="200"/>
      <c r="AB20" s="200"/>
      <c r="AC20" s="200"/>
      <c r="AE20" s="262" t="s">
        <v>579</v>
      </c>
      <c r="AF20" s="261">
        <f>IF((Финансирование!K30)=O180,0,(Финансирование!K30)-O180)</f>
        <v>0</v>
      </c>
      <c r="AG20" s="64"/>
      <c r="AH20" s="248" t="s">
        <v>563</v>
      </c>
      <c r="AI20" s="247">
        <f aca="true" t="shared" si="7" ref="AI20:BH20">IF(D107&gt;=D108,0,D107-D108)</f>
        <v>0</v>
      </c>
      <c r="AJ20" s="247">
        <f t="shared" si="7"/>
        <v>0</v>
      </c>
      <c r="AK20" s="247">
        <f t="shared" si="7"/>
        <v>0</v>
      </c>
      <c r="AL20" s="247">
        <f t="shared" si="7"/>
        <v>0</v>
      </c>
      <c r="AM20" s="247">
        <f t="shared" si="7"/>
        <v>0</v>
      </c>
      <c r="AN20" s="247">
        <f t="shared" si="7"/>
        <v>0</v>
      </c>
      <c r="AO20" s="247">
        <f t="shared" si="7"/>
        <v>0</v>
      </c>
      <c r="AP20" s="247">
        <f t="shared" si="7"/>
        <v>0</v>
      </c>
      <c r="AQ20" s="247">
        <f t="shared" si="7"/>
        <v>0</v>
      </c>
      <c r="AR20" s="247">
        <f t="shared" si="7"/>
        <v>0</v>
      </c>
      <c r="AS20" s="247">
        <f t="shared" si="7"/>
        <v>0</v>
      </c>
      <c r="AT20" s="247">
        <f t="shared" si="7"/>
        <v>0</v>
      </c>
      <c r="AU20" s="247">
        <f t="shared" si="7"/>
        <v>0</v>
      </c>
      <c r="AV20" s="247">
        <f t="shared" si="7"/>
        <v>0</v>
      </c>
      <c r="AW20" s="247">
        <f t="shared" si="7"/>
        <v>0</v>
      </c>
      <c r="AX20" s="247">
        <f t="shared" si="7"/>
        <v>0</v>
      </c>
      <c r="AY20" s="247">
        <f t="shared" si="7"/>
        <v>0</v>
      </c>
      <c r="AZ20" s="247">
        <f t="shared" si="7"/>
        <v>0</v>
      </c>
      <c r="BA20" s="247">
        <f t="shared" si="7"/>
        <v>0</v>
      </c>
      <c r="BB20" s="247">
        <f t="shared" si="7"/>
        <v>0</v>
      </c>
      <c r="BC20" s="247">
        <f t="shared" si="7"/>
        <v>0</v>
      </c>
      <c r="BD20" s="247">
        <f t="shared" si="7"/>
        <v>0</v>
      </c>
      <c r="BE20" s="247">
        <f t="shared" si="7"/>
        <v>0</v>
      </c>
      <c r="BF20" s="247">
        <f t="shared" si="7"/>
        <v>0</v>
      </c>
      <c r="BG20" s="247">
        <f t="shared" si="7"/>
        <v>0</v>
      </c>
      <c r="BH20" s="247">
        <f t="shared" si="7"/>
        <v>0</v>
      </c>
      <c r="BI20" s="46"/>
      <c r="BJ20" s="313">
        <f t="shared" si="5"/>
        <v>0</v>
      </c>
      <c r="BK20" s="313">
        <f t="shared" si="3"/>
        <v>0</v>
      </c>
    </row>
    <row r="21" spans="1:63" ht="51" hidden="1">
      <c r="A21" s="228" t="s">
        <v>219</v>
      </c>
      <c r="B21" s="23" t="s">
        <v>283</v>
      </c>
      <c r="C21" s="25" t="s">
        <v>162</v>
      </c>
      <c r="D21" s="331">
        <f>SUM(D22:D23)</f>
        <v>0</v>
      </c>
      <c r="E21" s="331">
        <f>SUM(E22:E23)</f>
        <v>0</v>
      </c>
      <c r="F21" s="332" t="s">
        <v>82</v>
      </c>
      <c r="G21" s="332" t="s">
        <v>82</v>
      </c>
      <c r="H21" s="331">
        <f aca="true" t="shared" si="8" ref="H21:M21">SUM(H22:H23)</f>
        <v>0</v>
      </c>
      <c r="I21" s="331">
        <f t="shared" si="8"/>
        <v>0</v>
      </c>
      <c r="J21" s="331"/>
      <c r="K21" s="331"/>
      <c r="L21" s="331"/>
      <c r="M21" s="331">
        <f t="shared" si="8"/>
        <v>0</v>
      </c>
      <c r="N21" s="331">
        <f>SUM(N22:N23)</f>
        <v>0</v>
      </c>
      <c r="O21" s="331">
        <f>SUM(O22:O23)</f>
        <v>0</v>
      </c>
      <c r="P21" s="332" t="s">
        <v>82</v>
      </c>
      <c r="Q21" s="332" t="s">
        <v>82</v>
      </c>
      <c r="R21" s="332" t="s">
        <v>82</v>
      </c>
      <c r="S21" s="332" t="s">
        <v>82</v>
      </c>
      <c r="T21" s="331">
        <f aca="true" t="shared" si="9" ref="T21:AC21">SUM(T22:T23)</f>
        <v>0</v>
      </c>
      <c r="U21" s="331">
        <f t="shared" si="9"/>
        <v>0</v>
      </c>
      <c r="V21" s="331"/>
      <c r="W21" s="331"/>
      <c r="X21" s="331"/>
      <c r="Y21" s="202">
        <f t="shared" si="9"/>
        <v>0</v>
      </c>
      <c r="Z21" s="202">
        <f t="shared" si="9"/>
        <v>0</v>
      </c>
      <c r="AA21" s="202">
        <f t="shared" si="9"/>
        <v>0</v>
      </c>
      <c r="AB21" s="202">
        <f t="shared" si="9"/>
        <v>0</v>
      </c>
      <c r="AC21" s="202">
        <f t="shared" si="9"/>
        <v>0</v>
      </c>
      <c r="AE21" s="262" t="s">
        <v>580</v>
      </c>
      <c r="AF21" s="261">
        <f>IF((Финансирование!L30)=Q180,0,(Финансирование!L30)-Q180)</f>
        <v>0</v>
      </c>
      <c r="AH21" s="248" t="s">
        <v>564</v>
      </c>
      <c r="AI21" s="247">
        <f aca="true" t="shared" si="10" ref="AI21:BH21">IF(D114&gt;=(D115+D116),0,D114-(D115+D116))</f>
        <v>0</v>
      </c>
      <c r="AJ21" s="247">
        <f t="shared" si="10"/>
        <v>0</v>
      </c>
      <c r="AK21" s="247">
        <f t="shared" si="10"/>
        <v>0</v>
      </c>
      <c r="AL21" s="247">
        <f t="shared" si="10"/>
        <v>0</v>
      </c>
      <c r="AM21" s="247">
        <f t="shared" si="10"/>
        <v>0</v>
      </c>
      <c r="AN21" s="247">
        <f t="shared" si="10"/>
        <v>0</v>
      </c>
      <c r="AO21" s="247">
        <f t="shared" si="10"/>
        <v>0</v>
      </c>
      <c r="AP21" s="247">
        <f t="shared" si="10"/>
        <v>0</v>
      </c>
      <c r="AQ21" s="247">
        <f t="shared" si="10"/>
        <v>0</v>
      </c>
      <c r="AR21" s="247">
        <f t="shared" si="10"/>
        <v>0</v>
      </c>
      <c r="AS21" s="247">
        <f t="shared" si="10"/>
        <v>0</v>
      </c>
      <c r="AT21" s="247">
        <f t="shared" si="10"/>
        <v>0</v>
      </c>
      <c r="AU21" s="247">
        <f t="shared" si="10"/>
        <v>0</v>
      </c>
      <c r="AV21" s="247">
        <f t="shared" si="10"/>
        <v>0</v>
      </c>
      <c r="AW21" s="247">
        <f t="shared" si="10"/>
        <v>0</v>
      </c>
      <c r="AX21" s="247">
        <f t="shared" si="10"/>
        <v>0</v>
      </c>
      <c r="AY21" s="247">
        <f t="shared" si="10"/>
        <v>0</v>
      </c>
      <c r="AZ21" s="247">
        <f t="shared" si="10"/>
        <v>0</v>
      </c>
      <c r="BA21" s="247">
        <f t="shared" si="10"/>
        <v>0</v>
      </c>
      <c r="BB21" s="247">
        <f t="shared" si="10"/>
        <v>0</v>
      </c>
      <c r="BC21" s="247">
        <f t="shared" si="10"/>
        <v>0</v>
      </c>
      <c r="BD21" s="247">
        <f t="shared" si="10"/>
        <v>0</v>
      </c>
      <c r="BE21" s="247">
        <f t="shared" si="10"/>
        <v>0</v>
      </c>
      <c r="BF21" s="247">
        <f t="shared" si="10"/>
        <v>0</v>
      </c>
      <c r="BG21" s="247">
        <f t="shared" si="10"/>
        <v>0</v>
      </c>
      <c r="BH21" s="247">
        <f t="shared" si="10"/>
        <v>0</v>
      </c>
      <c r="BI21" s="46"/>
      <c r="BJ21" s="198" t="s">
        <v>82</v>
      </c>
      <c r="BK21" s="198" t="s">
        <v>82</v>
      </c>
    </row>
    <row r="22" spans="1:63" ht="38.25" hidden="1">
      <c r="A22" s="197" t="s">
        <v>284</v>
      </c>
      <c r="B22" s="23" t="s">
        <v>285</v>
      </c>
      <c r="C22" s="25" t="s">
        <v>162</v>
      </c>
      <c r="D22" s="327">
        <f>SUM(F22,H22,J22,L22)</f>
        <v>0</v>
      </c>
      <c r="E22" s="327">
        <f>SUM(G22,I22,K22,M22)</f>
        <v>0</v>
      </c>
      <c r="F22" s="332" t="s">
        <v>82</v>
      </c>
      <c r="G22" s="332" t="s">
        <v>82</v>
      </c>
      <c r="H22" s="328"/>
      <c r="I22" s="328"/>
      <c r="J22" s="328"/>
      <c r="K22" s="328"/>
      <c r="L22" s="328"/>
      <c r="M22" s="328"/>
      <c r="N22" s="327">
        <f>SUM(P22,T22,V22,X22)</f>
        <v>0</v>
      </c>
      <c r="O22" s="327">
        <f t="shared" si="1"/>
        <v>0</v>
      </c>
      <c r="P22" s="332" t="s">
        <v>82</v>
      </c>
      <c r="Q22" s="332" t="s">
        <v>82</v>
      </c>
      <c r="R22" s="332" t="s">
        <v>82</v>
      </c>
      <c r="S22" s="332" t="s">
        <v>82</v>
      </c>
      <c r="T22" s="328"/>
      <c r="U22" s="328"/>
      <c r="V22" s="328"/>
      <c r="W22" s="328"/>
      <c r="X22" s="328"/>
      <c r="Y22" s="200"/>
      <c r="Z22" s="200"/>
      <c r="AA22" s="200"/>
      <c r="AB22" s="200"/>
      <c r="AC22" s="200"/>
      <c r="AE22" s="262" t="s">
        <v>581</v>
      </c>
      <c r="AF22" s="261">
        <f>IF((Финансирование!K31)=O181,0,(Финансирование!K31)-O181)</f>
        <v>0</v>
      </c>
      <c r="AH22" s="248" t="s">
        <v>565</v>
      </c>
      <c r="AI22" s="247">
        <f aca="true" t="shared" si="11" ref="AI22:BH22">IF(D117&gt;=D118,0,D117-D118)</f>
        <v>0</v>
      </c>
      <c r="AJ22" s="247">
        <f t="shared" si="11"/>
        <v>0</v>
      </c>
      <c r="AK22" s="247">
        <f t="shared" si="11"/>
        <v>0</v>
      </c>
      <c r="AL22" s="247">
        <f t="shared" si="11"/>
        <v>0</v>
      </c>
      <c r="AM22" s="247">
        <f t="shared" si="11"/>
        <v>0</v>
      </c>
      <c r="AN22" s="247">
        <f t="shared" si="11"/>
        <v>0</v>
      </c>
      <c r="AO22" s="247">
        <f t="shared" si="11"/>
        <v>0</v>
      </c>
      <c r="AP22" s="247">
        <f t="shared" si="11"/>
        <v>0</v>
      </c>
      <c r="AQ22" s="247">
        <f t="shared" si="11"/>
        <v>0</v>
      </c>
      <c r="AR22" s="247">
        <f t="shared" si="11"/>
        <v>0</v>
      </c>
      <c r="AS22" s="247">
        <f t="shared" si="11"/>
        <v>0</v>
      </c>
      <c r="AT22" s="247">
        <f t="shared" si="11"/>
        <v>0</v>
      </c>
      <c r="AU22" s="247">
        <f t="shared" si="11"/>
        <v>0</v>
      </c>
      <c r="AV22" s="247">
        <f t="shared" si="11"/>
        <v>0</v>
      </c>
      <c r="AW22" s="247">
        <f t="shared" si="11"/>
        <v>0</v>
      </c>
      <c r="AX22" s="247">
        <f t="shared" si="11"/>
        <v>0</v>
      </c>
      <c r="AY22" s="247">
        <f t="shared" si="11"/>
        <v>0</v>
      </c>
      <c r="AZ22" s="247">
        <f t="shared" si="11"/>
        <v>0</v>
      </c>
      <c r="BA22" s="247">
        <f t="shared" si="11"/>
        <v>0</v>
      </c>
      <c r="BB22" s="247">
        <f t="shared" si="11"/>
        <v>0</v>
      </c>
      <c r="BC22" s="247">
        <f t="shared" si="11"/>
        <v>0</v>
      </c>
      <c r="BD22" s="247">
        <f t="shared" si="11"/>
        <v>0</v>
      </c>
      <c r="BE22" s="247">
        <f t="shared" si="11"/>
        <v>0</v>
      </c>
      <c r="BF22" s="247">
        <f t="shared" si="11"/>
        <v>0</v>
      </c>
      <c r="BG22" s="247">
        <f t="shared" si="11"/>
        <v>0</v>
      </c>
      <c r="BH22" s="247">
        <f t="shared" si="11"/>
        <v>0</v>
      </c>
      <c r="BI22" s="46"/>
      <c r="BJ22" s="198" t="s">
        <v>82</v>
      </c>
      <c r="BK22" s="198" t="s">
        <v>82</v>
      </c>
    </row>
    <row r="23" spans="1:63" ht="38.25" hidden="1">
      <c r="A23" s="197" t="s">
        <v>286</v>
      </c>
      <c r="B23" s="23" t="s">
        <v>287</v>
      </c>
      <c r="C23" s="25" t="s">
        <v>162</v>
      </c>
      <c r="D23" s="327">
        <f>SUM(F23,H23,J23,L23)</f>
        <v>0</v>
      </c>
      <c r="E23" s="327">
        <f>SUM(G23,I23,K23,M23)</f>
        <v>0</v>
      </c>
      <c r="F23" s="332" t="s">
        <v>82</v>
      </c>
      <c r="G23" s="332" t="s">
        <v>82</v>
      </c>
      <c r="H23" s="328"/>
      <c r="I23" s="328"/>
      <c r="J23" s="328"/>
      <c r="K23" s="328"/>
      <c r="L23" s="328"/>
      <c r="M23" s="328"/>
      <c r="N23" s="327">
        <f>SUM(P23,T23,V23,X23)</f>
        <v>0</v>
      </c>
      <c r="O23" s="327">
        <f t="shared" si="1"/>
        <v>0</v>
      </c>
      <c r="P23" s="332" t="s">
        <v>82</v>
      </c>
      <c r="Q23" s="332" t="s">
        <v>82</v>
      </c>
      <c r="R23" s="332" t="s">
        <v>82</v>
      </c>
      <c r="S23" s="332" t="s">
        <v>82</v>
      </c>
      <c r="T23" s="328"/>
      <c r="U23" s="328"/>
      <c r="V23" s="328"/>
      <c r="W23" s="328"/>
      <c r="X23" s="328"/>
      <c r="Y23" s="200"/>
      <c r="Z23" s="200"/>
      <c r="AA23" s="200"/>
      <c r="AB23" s="200"/>
      <c r="AC23" s="200"/>
      <c r="AE23" s="262" t="s">
        <v>582</v>
      </c>
      <c r="AF23" s="261">
        <f>IF((Финансирование!L31)=Q181,0,(Финансирование!L31)-Q181)</f>
        <v>0</v>
      </c>
      <c r="AH23" s="78" t="s">
        <v>566</v>
      </c>
      <c r="AI23" s="247">
        <f aca="true" t="shared" si="12" ref="AI23:BH23">IF(D128&gt;=D129,0,D128-D129)</f>
        <v>0</v>
      </c>
      <c r="AJ23" s="247">
        <f t="shared" si="12"/>
        <v>0</v>
      </c>
      <c r="AK23" s="247">
        <f t="shared" si="12"/>
        <v>0</v>
      </c>
      <c r="AL23" s="247">
        <f t="shared" si="12"/>
        <v>0</v>
      </c>
      <c r="AM23" s="247">
        <f t="shared" si="12"/>
        <v>0</v>
      </c>
      <c r="AN23" s="247">
        <f t="shared" si="12"/>
        <v>0</v>
      </c>
      <c r="AO23" s="247">
        <f t="shared" si="12"/>
        <v>0</v>
      </c>
      <c r="AP23" s="247">
        <f t="shared" si="12"/>
        <v>0</v>
      </c>
      <c r="AQ23" s="247">
        <f t="shared" si="12"/>
        <v>0</v>
      </c>
      <c r="AR23" s="247">
        <f t="shared" si="12"/>
        <v>0</v>
      </c>
      <c r="AS23" s="247">
        <f t="shared" si="12"/>
        <v>0</v>
      </c>
      <c r="AT23" s="247">
        <f t="shared" si="12"/>
        <v>0</v>
      </c>
      <c r="AU23" s="247">
        <f t="shared" si="12"/>
        <v>0</v>
      </c>
      <c r="AV23" s="247">
        <f t="shared" si="12"/>
        <v>0</v>
      </c>
      <c r="AW23" s="247">
        <f t="shared" si="12"/>
        <v>0</v>
      </c>
      <c r="AX23" s="247">
        <f t="shared" si="12"/>
        <v>0</v>
      </c>
      <c r="AY23" s="247">
        <f t="shared" si="12"/>
        <v>0</v>
      </c>
      <c r="AZ23" s="247">
        <f t="shared" si="12"/>
        <v>0</v>
      </c>
      <c r="BA23" s="247">
        <f t="shared" si="12"/>
        <v>0</v>
      </c>
      <c r="BB23" s="247">
        <f t="shared" si="12"/>
        <v>0</v>
      </c>
      <c r="BC23" s="247">
        <f t="shared" si="12"/>
        <v>0</v>
      </c>
      <c r="BD23" s="247">
        <f t="shared" si="12"/>
        <v>0</v>
      </c>
      <c r="BE23" s="247">
        <f t="shared" si="12"/>
        <v>0</v>
      </c>
      <c r="BF23" s="247">
        <f t="shared" si="12"/>
        <v>0</v>
      </c>
      <c r="BG23" s="247">
        <f t="shared" si="12"/>
        <v>0</v>
      </c>
      <c r="BH23" s="247">
        <f t="shared" si="12"/>
        <v>0</v>
      </c>
      <c r="BI23" s="46"/>
      <c r="BJ23" s="198" t="s">
        <v>82</v>
      </c>
      <c r="BK23" s="198" t="s">
        <v>82</v>
      </c>
    </row>
    <row r="24" spans="1:63" ht="51" hidden="1">
      <c r="A24" s="228" t="s">
        <v>220</v>
      </c>
      <c r="B24" s="23" t="s">
        <v>288</v>
      </c>
      <c r="C24" s="25" t="s">
        <v>162</v>
      </c>
      <c r="D24" s="331">
        <f>SUM(D25:D26)</f>
        <v>0</v>
      </c>
      <c r="E24" s="331">
        <f>SUM(E25:E26)</f>
        <v>0</v>
      </c>
      <c r="F24" s="333">
        <f>SUM(F25:F26)</f>
        <v>0</v>
      </c>
      <c r="G24" s="333">
        <f>SUM(G25:G26)</f>
        <v>0</v>
      </c>
      <c r="H24" s="331">
        <f aca="true" t="shared" si="13" ref="H24:M24">SUM(H25:H26)</f>
        <v>0</v>
      </c>
      <c r="I24" s="331">
        <f t="shared" si="13"/>
        <v>0</v>
      </c>
      <c r="J24" s="331"/>
      <c r="K24" s="331"/>
      <c r="L24" s="331"/>
      <c r="M24" s="331">
        <f t="shared" si="13"/>
        <v>0</v>
      </c>
      <c r="N24" s="331">
        <f aca="true" t="shared" si="14" ref="N24:AC24">SUM(N25:N26)</f>
        <v>0</v>
      </c>
      <c r="O24" s="331">
        <f t="shared" si="14"/>
        <v>0</v>
      </c>
      <c r="P24" s="333">
        <f>SUM(P25:P26)</f>
        <v>0</v>
      </c>
      <c r="Q24" s="333">
        <f>SUM(Q25:Q26)</f>
        <v>0</v>
      </c>
      <c r="R24" s="333">
        <f t="shared" si="14"/>
        <v>0</v>
      </c>
      <c r="S24" s="333">
        <f t="shared" si="14"/>
        <v>0</v>
      </c>
      <c r="T24" s="331">
        <f t="shared" si="14"/>
        <v>0</v>
      </c>
      <c r="U24" s="331">
        <f t="shared" si="14"/>
        <v>0</v>
      </c>
      <c r="V24" s="331"/>
      <c r="W24" s="331"/>
      <c r="X24" s="331"/>
      <c r="Y24" s="202">
        <f t="shared" si="14"/>
        <v>0</v>
      </c>
      <c r="Z24" s="202">
        <f t="shared" si="14"/>
        <v>0</v>
      </c>
      <c r="AA24" s="202">
        <f t="shared" si="14"/>
        <v>0</v>
      </c>
      <c r="AB24" s="202">
        <f t="shared" si="14"/>
        <v>0</v>
      </c>
      <c r="AC24" s="202">
        <f t="shared" si="14"/>
        <v>0</v>
      </c>
      <c r="AE24" s="262" t="s">
        <v>583</v>
      </c>
      <c r="AF24" s="261">
        <f>IF((Финансирование!K32)=O196,0,(Финансирование!K32)-O196)</f>
        <v>0</v>
      </c>
      <c r="AH24" s="78" t="s">
        <v>567</v>
      </c>
      <c r="AI24" s="247">
        <f aca="true" t="shared" si="15" ref="AI24:BH24">IF(D131&gt;=D132,0,D131-D132)</f>
        <v>0</v>
      </c>
      <c r="AJ24" s="247">
        <f t="shared" si="15"/>
        <v>0</v>
      </c>
      <c r="AK24" s="247">
        <f t="shared" si="15"/>
        <v>0</v>
      </c>
      <c r="AL24" s="247">
        <f t="shared" si="15"/>
        <v>0</v>
      </c>
      <c r="AM24" s="247">
        <f t="shared" si="15"/>
        <v>0</v>
      </c>
      <c r="AN24" s="247">
        <f t="shared" si="15"/>
        <v>0</v>
      </c>
      <c r="AO24" s="247">
        <f t="shared" si="15"/>
        <v>0</v>
      </c>
      <c r="AP24" s="247">
        <f t="shared" si="15"/>
        <v>0</v>
      </c>
      <c r="AQ24" s="247">
        <f t="shared" si="15"/>
        <v>0</v>
      </c>
      <c r="AR24" s="247">
        <f t="shared" si="15"/>
        <v>0</v>
      </c>
      <c r="AS24" s="247">
        <f t="shared" si="15"/>
        <v>0</v>
      </c>
      <c r="AT24" s="247">
        <f t="shared" si="15"/>
        <v>0</v>
      </c>
      <c r="AU24" s="247">
        <f t="shared" si="15"/>
        <v>0</v>
      </c>
      <c r="AV24" s="247">
        <f t="shared" si="15"/>
        <v>0</v>
      </c>
      <c r="AW24" s="247">
        <f t="shared" si="15"/>
        <v>0</v>
      </c>
      <c r="AX24" s="247">
        <f t="shared" si="15"/>
        <v>0</v>
      </c>
      <c r="AY24" s="247">
        <f t="shared" si="15"/>
        <v>0</v>
      </c>
      <c r="AZ24" s="247">
        <f t="shared" si="15"/>
        <v>0</v>
      </c>
      <c r="BA24" s="247">
        <f t="shared" si="15"/>
        <v>0</v>
      </c>
      <c r="BB24" s="247">
        <f t="shared" si="15"/>
        <v>0</v>
      </c>
      <c r="BC24" s="247">
        <f t="shared" si="15"/>
        <v>0</v>
      </c>
      <c r="BD24" s="247">
        <f t="shared" si="15"/>
        <v>0</v>
      </c>
      <c r="BE24" s="247">
        <f t="shared" si="15"/>
        <v>0</v>
      </c>
      <c r="BF24" s="247">
        <f t="shared" si="15"/>
        <v>0</v>
      </c>
      <c r="BG24" s="247">
        <f t="shared" si="15"/>
        <v>0</v>
      </c>
      <c r="BH24" s="247">
        <f t="shared" si="15"/>
        <v>0</v>
      </c>
      <c r="BI24" s="46"/>
      <c r="BJ24" s="313">
        <f t="shared" si="5"/>
        <v>0</v>
      </c>
      <c r="BK24" s="313">
        <f t="shared" si="3"/>
        <v>0</v>
      </c>
    </row>
    <row r="25" spans="1:63" ht="38.25" hidden="1">
      <c r="A25" s="197" t="s">
        <v>289</v>
      </c>
      <c r="B25" s="23" t="s">
        <v>290</v>
      </c>
      <c r="C25" s="25" t="s">
        <v>162</v>
      </c>
      <c r="D25" s="327">
        <f>SUM(F25,H25,J25,L25)</f>
        <v>0</v>
      </c>
      <c r="E25" s="334">
        <f>SUM(G25,I25,K25,M25)</f>
        <v>0</v>
      </c>
      <c r="F25" s="335"/>
      <c r="G25" s="335"/>
      <c r="H25" s="336"/>
      <c r="I25" s="328"/>
      <c r="J25" s="328"/>
      <c r="K25" s="328"/>
      <c r="L25" s="328"/>
      <c r="M25" s="328"/>
      <c r="N25" s="327">
        <f>SUM(P25,T25,V25,X25)</f>
        <v>0</v>
      </c>
      <c r="O25" s="327">
        <f t="shared" si="1"/>
        <v>0</v>
      </c>
      <c r="P25" s="335"/>
      <c r="Q25" s="335"/>
      <c r="R25" s="335"/>
      <c r="S25" s="335"/>
      <c r="T25" s="336"/>
      <c r="U25" s="328"/>
      <c r="V25" s="328"/>
      <c r="W25" s="328"/>
      <c r="X25" s="328"/>
      <c r="Y25" s="200"/>
      <c r="Z25" s="200"/>
      <c r="AA25" s="200"/>
      <c r="AB25" s="200"/>
      <c r="AC25" s="200"/>
      <c r="AH25" s="78" t="s">
        <v>568</v>
      </c>
      <c r="AI25" s="247">
        <f aca="true" t="shared" si="16" ref="AI25:BH25">IF(D134&gt;=D135,0,D134-D135)</f>
        <v>0</v>
      </c>
      <c r="AJ25" s="247">
        <f t="shared" si="16"/>
        <v>0</v>
      </c>
      <c r="AK25" s="247">
        <f t="shared" si="16"/>
        <v>0</v>
      </c>
      <c r="AL25" s="247">
        <f t="shared" si="16"/>
        <v>0</v>
      </c>
      <c r="AM25" s="247">
        <f t="shared" si="16"/>
        <v>0</v>
      </c>
      <c r="AN25" s="247">
        <f t="shared" si="16"/>
        <v>0</v>
      </c>
      <c r="AO25" s="247">
        <f t="shared" si="16"/>
        <v>0</v>
      </c>
      <c r="AP25" s="247">
        <f t="shared" si="16"/>
        <v>0</v>
      </c>
      <c r="AQ25" s="247">
        <f t="shared" si="16"/>
        <v>0</v>
      </c>
      <c r="AR25" s="247">
        <f t="shared" si="16"/>
        <v>0</v>
      </c>
      <c r="AS25" s="247">
        <f t="shared" si="16"/>
        <v>0</v>
      </c>
      <c r="AT25" s="247">
        <f t="shared" si="16"/>
        <v>0</v>
      </c>
      <c r="AU25" s="247">
        <f t="shared" si="16"/>
        <v>0</v>
      </c>
      <c r="AV25" s="247">
        <f t="shared" si="16"/>
        <v>0</v>
      </c>
      <c r="AW25" s="247">
        <f t="shared" si="16"/>
        <v>0</v>
      </c>
      <c r="AX25" s="247">
        <f t="shared" si="16"/>
        <v>0</v>
      </c>
      <c r="AY25" s="247">
        <f t="shared" si="16"/>
        <v>0</v>
      </c>
      <c r="AZ25" s="247">
        <f t="shared" si="16"/>
        <v>0</v>
      </c>
      <c r="BA25" s="247">
        <f t="shared" si="16"/>
        <v>0</v>
      </c>
      <c r="BB25" s="247">
        <f t="shared" si="16"/>
        <v>0</v>
      </c>
      <c r="BC25" s="247">
        <f t="shared" si="16"/>
        <v>0</v>
      </c>
      <c r="BD25" s="247">
        <f t="shared" si="16"/>
        <v>0</v>
      </c>
      <c r="BE25" s="247">
        <f t="shared" si="16"/>
        <v>0</v>
      </c>
      <c r="BF25" s="247">
        <f t="shared" si="16"/>
        <v>0</v>
      </c>
      <c r="BG25" s="247">
        <f t="shared" si="16"/>
        <v>0</v>
      </c>
      <c r="BH25" s="247">
        <f t="shared" si="16"/>
        <v>0</v>
      </c>
      <c r="BI25" s="46"/>
      <c r="BJ25" s="313">
        <f t="shared" si="5"/>
        <v>0</v>
      </c>
      <c r="BK25" s="313">
        <f t="shared" si="3"/>
        <v>0</v>
      </c>
    </row>
    <row r="26" spans="1:63" ht="38.25" hidden="1">
      <c r="A26" s="197" t="s">
        <v>291</v>
      </c>
      <c r="B26" s="23" t="s">
        <v>292</v>
      </c>
      <c r="C26" s="25" t="s">
        <v>162</v>
      </c>
      <c r="D26" s="327">
        <f>SUM(F26,H26,J26,L26)</f>
        <v>0</v>
      </c>
      <c r="E26" s="334">
        <f>SUM(G26,I26,K26,M26)</f>
        <v>0</v>
      </c>
      <c r="F26" s="335"/>
      <c r="G26" s="335"/>
      <c r="H26" s="336"/>
      <c r="I26" s="328"/>
      <c r="J26" s="328"/>
      <c r="K26" s="328"/>
      <c r="L26" s="328"/>
      <c r="M26" s="328"/>
      <c r="N26" s="327">
        <f>SUM(P26,T26,V26,X26)</f>
        <v>0</v>
      </c>
      <c r="O26" s="327">
        <f t="shared" si="1"/>
        <v>0</v>
      </c>
      <c r="P26" s="335"/>
      <c r="Q26" s="335"/>
      <c r="R26" s="335"/>
      <c r="S26" s="335"/>
      <c r="T26" s="336"/>
      <c r="U26" s="328"/>
      <c r="V26" s="328"/>
      <c r="W26" s="328"/>
      <c r="X26" s="328"/>
      <c r="Y26" s="200"/>
      <c r="Z26" s="200"/>
      <c r="AA26" s="200"/>
      <c r="AB26" s="200"/>
      <c r="AC26" s="200"/>
      <c r="AH26" s="78" t="s">
        <v>569</v>
      </c>
      <c r="AI26" s="247">
        <f aca="true" t="shared" si="17" ref="AI26:BH26">IF(D137&gt;=D138,0,D137-D138)</f>
        <v>0</v>
      </c>
      <c r="AJ26" s="247">
        <f t="shared" si="17"/>
        <v>0</v>
      </c>
      <c r="AK26" s="247">
        <f t="shared" si="17"/>
        <v>0</v>
      </c>
      <c r="AL26" s="247">
        <f t="shared" si="17"/>
        <v>0</v>
      </c>
      <c r="AM26" s="247">
        <f t="shared" si="17"/>
        <v>0</v>
      </c>
      <c r="AN26" s="247">
        <f t="shared" si="17"/>
        <v>0</v>
      </c>
      <c r="AO26" s="247">
        <f t="shared" si="17"/>
        <v>0</v>
      </c>
      <c r="AP26" s="247">
        <f t="shared" si="17"/>
        <v>0</v>
      </c>
      <c r="AQ26" s="247">
        <f t="shared" si="17"/>
        <v>0</v>
      </c>
      <c r="AR26" s="247">
        <f t="shared" si="17"/>
        <v>0</v>
      </c>
      <c r="AS26" s="247">
        <f t="shared" si="17"/>
        <v>0</v>
      </c>
      <c r="AT26" s="247">
        <f t="shared" si="17"/>
        <v>0</v>
      </c>
      <c r="AU26" s="247">
        <f t="shared" si="17"/>
        <v>0</v>
      </c>
      <c r="AV26" s="247">
        <f t="shared" si="17"/>
        <v>0</v>
      </c>
      <c r="AW26" s="247">
        <f t="shared" si="17"/>
        <v>0</v>
      </c>
      <c r="AX26" s="247">
        <f t="shared" si="17"/>
        <v>0</v>
      </c>
      <c r="AY26" s="247">
        <f t="shared" si="17"/>
        <v>0</v>
      </c>
      <c r="AZ26" s="247">
        <f t="shared" si="17"/>
        <v>0</v>
      </c>
      <c r="BA26" s="247">
        <f t="shared" si="17"/>
        <v>0</v>
      </c>
      <c r="BB26" s="247">
        <f t="shared" si="17"/>
        <v>0</v>
      </c>
      <c r="BC26" s="247">
        <f t="shared" si="17"/>
        <v>0</v>
      </c>
      <c r="BD26" s="247">
        <f t="shared" si="17"/>
        <v>0</v>
      </c>
      <c r="BE26" s="247">
        <f t="shared" si="17"/>
        <v>0</v>
      </c>
      <c r="BF26" s="247">
        <f t="shared" si="17"/>
        <v>0</v>
      </c>
      <c r="BG26" s="247">
        <f t="shared" si="17"/>
        <v>0</v>
      </c>
      <c r="BH26" s="247">
        <f t="shared" si="17"/>
        <v>0</v>
      </c>
      <c r="BI26" s="46"/>
      <c r="BJ26" s="313">
        <f t="shared" si="5"/>
        <v>0</v>
      </c>
      <c r="BK26" s="313">
        <f t="shared" si="3"/>
        <v>0</v>
      </c>
    </row>
    <row r="27" spans="1:63" ht="51" hidden="1">
      <c r="A27" s="228" t="s">
        <v>221</v>
      </c>
      <c r="B27" s="23" t="s">
        <v>293</v>
      </c>
      <c r="C27" s="25" t="s">
        <v>162</v>
      </c>
      <c r="D27" s="331">
        <f>SUM(D28:D29)</f>
        <v>0</v>
      </c>
      <c r="E27" s="331">
        <f aca="true" t="shared" si="18" ref="E27:M27">SUM(E28:E29)</f>
        <v>0</v>
      </c>
      <c r="F27" s="337">
        <f t="shared" si="18"/>
        <v>0</v>
      </c>
      <c r="G27" s="337">
        <f t="shared" si="18"/>
        <v>0</v>
      </c>
      <c r="H27" s="331">
        <f t="shared" si="18"/>
        <v>0</v>
      </c>
      <c r="I27" s="331">
        <f t="shared" si="18"/>
        <v>0</v>
      </c>
      <c r="J27" s="331"/>
      <c r="K27" s="331"/>
      <c r="L27" s="331"/>
      <c r="M27" s="331">
        <f t="shared" si="18"/>
        <v>0</v>
      </c>
      <c r="N27" s="331">
        <f aca="true" t="shared" si="19" ref="N27:AC27">SUM(N28:N29)</f>
        <v>0</v>
      </c>
      <c r="O27" s="331">
        <f t="shared" si="19"/>
        <v>0</v>
      </c>
      <c r="P27" s="337">
        <f t="shared" si="19"/>
        <v>0</v>
      </c>
      <c r="Q27" s="337">
        <f t="shared" si="19"/>
        <v>0</v>
      </c>
      <c r="R27" s="337">
        <f t="shared" si="19"/>
        <v>0</v>
      </c>
      <c r="S27" s="337">
        <f t="shared" si="19"/>
        <v>0</v>
      </c>
      <c r="T27" s="331">
        <f t="shared" si="19"/>
        <v>0</v>
      </c>
      <c r="U27" s="331">
        <f t="shared" si="19"/>
        <v>0</v>
      </c>
      <c r="V27" s="331"/>
      <c r="W27" s="331"/>
      <c r="X27" s="331"/>
      <c r="Y27" s="202">
        <f t="shared" si="19"/>
        <v>0</v>
      </c>
      <c r="Z27" s="202">
        <f t="shared" si="19"/>
        <v>0</v>
      </c>
      <c r="AA27" s="202">
        <f t="shared" si="19"/>
        <v>0</v>
      </c>
      <c r="AB27" s="202">
        <f t="shared" si="19"/>
        <v>0</v>
      </c>
      <c r="AC27" s="202">
        <f t="shared" si="19"/>
        <v>0</v>
      </c>
      <c r="AH27" s="78" t="s">
        <v>570</v>
      </c>
      <c r="AI27" s="247">
        <f aca="true" t="shared" si="20" ref="AI27:BH27">IF(D140&gt;=D141,0,D140-D141)</f>
        <v>0</v>
      </c>
      <c r="AJ27" s="247">
        <f t="shared" si="20"/>
        <v>0</v>
      </c>
      <c r="AK27" s="247">
        <f t="shared" si="20"/>
        <v>0</v>
      </c>
      <c r="AL27" s="247">
        <f t="shared" si="20"/>
        <v>0</v>
      </c>
      <c r="AM27" s="247">
        <f t="shared" si="20"/>
        <v>0</v>
      </c>
      <c r="AN27" s="247">
        <f t="shared" si="20"/>
        <v>0</v>
      </c>
      <c r="AO27" s="247">
        <f t="shared" si="20"/>
        <v>0</v>
      </c>
      <c r="AP27" s="247">
        <f t="shared" si="20"/>
        <v>0</v>
      </c>
      <c r="AQ27" s="247">
        <f t="shared" si="20"/>
        <v>0</v>
      </c>
      <c r="AR27" s="247">
        <f t="shared" si="20"/>
        <v>0</v>
      </c>
      <c r="AS27" s="247">
        <f t="shared" si="20"/>
        <v>0</v>
      </c>
      <c r="AT27" s="247">
        <f t="shared" si="20"/>
        <v>0</v>
      </c>
      <c r="AU27" s="247">
        <f t="shared" si="20"/>
        <v>0</v>
      </c>
      <c r="AV27" s="247">
        <f t="shared" si="20"/>
        <v>0</v>
      </c>
      <c r="AW27" s="247">
        <f t="shared" si="20"/>
        <v>0</v>
      </c>
      <c r="AX27" s="247">
        <f t="shared" si="20"/>
        <v>0</v>
      </c>
      <c r="AY27" s="247">
        <f t="shared" si="20"/>
        <v>0</v>
      </c>
      <c r="AZ27" s="247">
        <f t="shared" si="20"/>
        <v>0</v>
      </c>
      <c r="BA27" s="247">
        <f t="shared" si="20"/>
        <v>0</v>
      </c>
      <c r="BB27" s="247">
        <f t="shared" si="20"/>
        <v>0</v>
      </c>
      <c r="BC27" s="247">
        <f t="shared" si="20"/>
        <v>0</v>
      </c>
      <c r="BD27" s="247">
        <f t="shared" si="20"/>
        <v>0</v>
      </c>
      <c r="BE27" s="247">
        <f t="shared" si="20"/>
        <v>0</v>
      </c>
      <c r="BF27" s="247">
        <f t="shared" si="20"/>
        <v>0</v>
      </c>
      <c r="BG27" s="247">
        <f t="shared" si="20"/>
        <v>0</v>
      </c>
      <c r="BH27" s="247">
        <f t="shared" si="20"/>
        <v>0</v>
      </c>
      <c r="BI27" s="46"/>
      <c r="BJ27" s="313">
        <f t="shared" si="5"/>
        <v>0</v>
      </c>
      <c r="BK27" s="313">
        <f t="shared" si="3"/>
        <v>0</v>
      </c>
    </row>
    <row r="28" spans="1:63" ht="38.25" hidden="1">
      <c r="A28" s="197" t="s">
        <v>294</v>
      </c>
      <c r="B28" s="23" t="s">
        <v>295</v>
      </c>
      <c r="C28" s="25" t="s">
        <v>162</v>
      </c>
      <c r="D28" s="327">
        <f>SUM(F28,H28,J28,L28)</f>
        <v>0</v>
      </c>
      <c r="E28" s="327">
        <f aca="true" t="shared" si="21" ref="E28:E33">SUM(G28,I28,K28,M28)</f>
        <v>0</v>
      </c>
      <c r="F28" s="328"/>
      <c r="G28" s="328"/>
      <c r="H28" s="328"/>
      <c r="I28" s="328"/>
      <c r="J28" s="328"/>
      <c r="K28" s="328"/>
      <c r="L28" s="328"/>
      <c r="M28" s="328"/>
      <c r="N28" s="327">
        <f>SUM(P28,T28,V28,X28)</f>
        <v>0</v>
      </c>
      <c r="O28" s="327">
        <f t="shared" si="1"/>
        <v>0</v>
      </c>
      <c r="P28" s="328"/>
      <c r="Q28" s="328"/>
      <c r="R28" s="328"/>
      <c r="S28" s="328"/>
      <c r="T28" s="328"/>
      <c r="U28" s="328"/>
      <c r="V28" s="328"/>
      <c r="W28" s="328"/>
      <c r="X28" s="328"/>
      <c r="Y28" s="200"/>
      <c r="Z28" s="200"/>
      <c r="AA28" s="200"/>
      <c r="AB28" s="200"/>
      <c r="AC28" s="200"/>
      <c r="AH28" s="78" t="s">
        <v>571</v>
      </c>
      <c r="AI28" s="247">
        <f aca="true" t="shared" si="22" ref="AI28:BH28">IF(D143&gt;=D144,0,D143-D144)</f>
        <v>0</v>
      </c>
      <c r="AJ28" s="247">
        <f t="shared" si="22"/>
        <v>0</v>
      </c>
      <c r="AK28" s="247">
        <f t="shared" si="22"/>
        <v>0</v>
      </c>
      <c r="AL28" s="247">
        <f t="shared" si="22"/>
        <v>0</v>
      </c>
      <c r="AM28" s="247">
        <f t="shared" si="22"/>
        <v>0</v>
      </c>
      <c r="AN28" s="247">
        <f t="shared" si="22"/>
        <v>0</v>
      </c>
      <c r="AO28" s="247">
        <f t="shared" si="22"/>
        <v>0</v>
      </c>
      <c r="AP28" s="247">
        <f t="shared" si="22"/>
        <v>0</v>
      </c>
      <c r="AQ28" s="247">
        <f t="shared" si="22"/>
        <v>0</v>
      </c>
      <c r="AR28" s="247">
        <f t="shared" si="22"/>
        <v>0</v>
      </c>
      <c r="AS28" s="247">
        <f t="shared" si="22"/>
        <v>0</v>
      </c>
      <c r="AT28" s="247">
        <f t="shared" si="22"/>
        <v>0</v>
      </c>
      <c r="AU28" s="247">
        <f t="shared" si="22"/>
        <v>0</v>
      </c>
      <c r="AV28" s="247">
        <f t="shared" si="22"/>
        <v>0</v>
      </c>
      <c r="AW28" s="247">
        <f t="shared" si="22"/>
        <v>0</v>
      </c>
      <c r="AX28" s="247">
        <f t="shared" si="22"/>
        <v>0</v>
      </c>
      <c r="AY28" s="247">
        <f t="shared" si="22"/>
        <v>0</v>
      </c>
      <c r="AZ28" s="247">
        <f t="shared" si="22"/>
        <v>0</v>
      </c>
      <c r="BA28" s="247">
        <f t="shared" si="22"/>
        <v>0</v>
      </c>
      <c r="BB28" s="247">
        <f t="shared" si="22"/>
        <v>0</v>
      </c>
      <c r="BC28" s="247">
        <f t="shared" si="22"/>
        <v>0</v>
      </c>
      <c r="BD28" s="247">
        <f t="shared" si="22"/>
        <v>0</v>
      </c>
      <c r="BE28" s="247">
        <f t="shared" si="22"/>
        <v>0</v>
      </c>
      <c r="BF28" s="247">
        <f t="shared" si="22"/>
        <v>0</v>
      </c>
      <c r="BG28" s="247">
        <f t="shared" si="22"/>
        <v>0</v>
      </c>
      <c r="BH28" s="247">
        <f t="shared" si="22"/>
        <v>0</v>
      </c>
      <c r="BI28" s="46"/>
      <c r="BJ28" s="313">
        <f t="shared" si="5"/>
        <v>0</v>
      </c>
      <c r="BK28" s="313">
        <f t="shared" si="3"/>
        <v>0</v>
      </c>
    </row>
    <row r="29" spans="1:63" ht="38.25" hidden="1">
      <c r="A29" s="197" t="s">
        <v>296</v>
      </c>
      <c r="B29" s="23" t="s">
        <v>297</v>
      </c>
      <c r="C29" s="25" t="s">
        <v>162</v>
      </c>
      <c r="D29" s="327">
        <f>SUM(F29,H29,J29,L29)</f>
        <v>0</v>
      </c>
      <c r="E29" s="327">
        <f t="shared" si="21"/>
        <v>0</v>
      </c>
      <c r="F29" s="328"/>
      <c r="G29" s="328"/>
      <c r="H29" s="328"/>
      <c r="I29" s="328"/>
      <c r="J29" s="328"/>
      <c r="K29" s="328"/>
      <c r="L29" s="328"/>
      <c r="M29" s="328"/>
      <c r="N29" s="327">
        <f>SUM(P29,T29,V29,X29)</f>
        <v>0</v>
      </c>
      <c r="O29" s="327">
        <f t="shared" si="1"/>
        <v>0</v>
      </c>
      <c r="P29" s="328"/>
      <c r="Q29" s="328"/>
      <c r="R29" s="328"/>
      <c r="S29" s="328"/>
      <c r="T29" s="328"/>
      <c r="U29" s="328"/>
      <c r="V29" s="328"/>
      <c r="W29" s="328"/>
      <c r="X29" s="328"/>
      <c r="Y29" s="200"/>
      <c r="Z29" s="200"/>
      <c r="AA29" s="200"/>
      <c r="AB29" s="200"/>
      <c r="AC29" s="200"/>
      <c r="AH29" s="78" t="s">
        <v>572</v>
      </c>
      <c r="AI29" s="247">
        <f aca="true" t="shared" si="23" ref="AI29:BH29">IF(D146&gt;=D147,0,D146-D147)</f>
        <v>0</v>
      </c>
      <c r="AJ29" s="247">
        <f t="shared" si="23"/>
        <v>0</v>
      </c>
      <c r="AK29" s="247">
        <f t="shared" si="23"/>
        <v>0</v>
      </c>
      <c r="AL29" s="247">
        <f t="shared" si="23"/>
        <v>0</v>
      </c>
      <c r="AM29" s="247">
        <f t="shared" si="23"/>
        <v>0</v>
      </c>
      <c r="AN29" s="247">
        <f t="shared" si="23"/>
        <v>0</v>
      </c>
      <c r="AO29" s="247">
        <f t="shared" si="23"/>
        <v>0</v>
      </c>
      <c r="AP29" s="247">
        <f t="shared" si="23"/>
        <v>0</v>
      </c>
      <c r="AQ29" s="247">
        <f t="shared" si="23"/>
        <v>0</v>
      </c>
      <c r="AR29" s="247">
        <f t="shared" si="23"/>
        <v>0</v>
      </c>
      <c r="AS29" s="247">
        <f t="shared" si="23"/>
        <v>0</v>
      </c>
      <c r="AT29" s="247">
        <f t="shared" si="23"/>
        <v>0</v>
      </c>
      <c r="AU29" s="247">
        <f t="shared" si="23"/>
        <v>0</v>
      </c>
      <c r="AV29" s="247">
        <f t="shared" si="23"/>
        <v>0</v>
      </c>
      <c r="AW29" s="247">
        <f t="shared" si="23"/>
        <v>0</v>
      </c>
      <c r="AX29" s="247">
        <f t="shared" si="23"/>
        <v>0</v>
      </c>
      <c r="AY29" s="247">
        <f t="shared" si="23"/>
        <v>0</v>
      </c>
      <c r="AZ29" s="247">
        <f t="shared" si="23"/>
        <v>0</v>
      </c>
      <c r="BA29" s="247">
        <f t="shared" si="23"/>
        <v>0</v>
      </c>
      <c r="BB29" s="247">
        <f t="shared" si="23"/>
        <v>0</v>
      </c>
      <c r="BC29" s="247">
        <f t="shared" si="23"/>
        <v>0</v>
      </c>
      <c r="BD29" s="247">
        <f t="shared" si="23"/>
        <v>0</v>
      </c>
      <c r="BE29" s="247">
        <f t="shared" si="23"/>
        <v>0</v>
      </c>
      <c r="BF29" s="247">
        <f t="shared" si="23"/>
        <v>0</v>
      </c>
      <c r="BG29" s="247">
        <f t="shared" si="23"/>
        <v>0</v>
      </c>
      <c r="BH29" s="247">
        <f t="shared" si="23"/>
        <v>0</v>
      </c>
      <c r="BI29" s="46"/>
      <c r="BJ29" s="313">
        <f t="shared" si="5"/>
        <v>0</v>
      </c>
      <c r="BK29" s="313">
        <f t="shared" si="3"/>
        <v>0</v>
      </c>
    </row>
    <row r="30" spans="1:63" ht="25.5">
      <c r="A30" s="228" t="s">
        <v>298</v>
      </c>
      <c r="B30" s="23" t="s">
        <v>299</v>
      </c>
      <c r="C30" s="26" t="s">
        <v>141</v>
      </c>
      <c r="D30" s="327">
        <f>SUM(F30,H30,J30,L30)</f>
        <v>5</v>
      </c>
      <c r="E30" s="327">
        <f t="shared" si="21"/>
        <v>582</v>
      </c>
      <c r="F30" s="328">
        <v>5</v>
      </c>
      <c r="G30" s="328">
        <v>582</v>
      </c>
      <c r="H30" s="328"/>
      <c r="I30" s="328"/>
      <c r="J30" s="328"/>
      <c r="K30" s="328"/>
      <c r="L30" s="328"/>
      <c r="M30" s="328"/>
      <c r="N30" s="329">
        <f>SUM(P30,T30,V30,X30)</f>
        <v>5</v>
      </c>
      <c r="O30" s="327">
        <f t="shared" si="1"/>
        <v>582</v>
      </c>
      <c r="P30" s="328">
        <v>5</v>
      </c>
      <c r="Q30" s="328">
        <v>582</v>
      </c>
      <c r="R30" s="328"/>
      <c r="S30" s="328"/>
      <c r="T30" s="328"/>
      <c r="U30" s="328"/>
      <c r="V30" s="328"/>
      <c r="W30" s="328"/>
      <c r="X30" s="328"/>
      <c r="Y30" s="200"/>
      <c r="Z30" s="200"/>
      <c r="AA30" s="200"/>
      <c r="AB30" s="200"/>
      <c r="AC30" s="200"/>
      <c r="AH30" s="78" t="s">
        <v>585</v>
      </c>
      <c r="AI30" s="247">
        <f>IF(D150&gt;=(D151+D152+D153+D154),0,D150-(D151+D152+D153+D154))</f>
        <v>0</v>
      </c>
      <c r="AJ30" s="247">
        <f aca="true" t="shared" si="24" ref="AJ30:BH30">IF(E150&gt;=(E151+E152+E153+E154),0,E150-(E151+E152+E153+E154))</f>
        <v>0</v>
      </c>
      <c r="AK30" s="247">
        <f>IF(F150&gt;=(F151+F152+F153+F154),0,F150-(F151+F152+F153+F154))</f>
        <v>0</v>
      </c>
      <c r="AL30" s="247">
        <f>IF(G150&gt;=(G151+G152+G153+G154),0,G150-(G151+G152+G153+G154))</f>
        <v>0</v>
      </c>
      <c r="AM30" s="247">
        <f t="shared" si="24"/>
        <v>0</v>
      </c>
      <c r="AN30" s="247">
        <f t="shared" si="24"/>
        <v>0</v>
      </c>
      <c r="AO30" s="247">
        <f t="shared" si="24"/>
        <v>0</v>
      </c>
      <c r="AP30" s="247">
        <f t="shared" si="24"/>
        <v>0</v>
      </c>
      <c r="AQ30" s="247">
        <f t="shared" si="24"/>
        <v>0</v>
      </c>
      <c r="AR30" s="247">
        <f t="shared" si="24"/>
        <v>0</v>
      </c>
      <c r="AS30" s="247">
        <f t="shared" si="24"/>
        <v>0</v>
      </c>
      <c r="AT30" s="247">
        <f t="shared" si="24"/>
        <v>0</v>
      </c>
      <c r="AU30" s="247">
        <f>IF(P150&gt;=(P151+P152+P153+P154),0,P150-(P151+P152+P153+P154))</f>
        <v>0</v>
      </c>
      <c r="AV30" s="247">
        <f>IF(Q150&gt;=(Q151+Q152+Q153+Q154),0,Q150-(Q151+Q152+Q153+Q154))</f>
        <v>0</v>
      </c>
      <c r="AW30" s="247">
        <f>IF(R150&gt;=(R151+R152+R153+R154),0,R150-(R151+R152+R153+R154))</f>
        <v>0</v>
      </c>
      <c r="AX30" s="247">
        <f>IF(S150&gt;=(S151+S152+S153+S154),0,S150-(S151+S152+S153+S154))</f>
        <v>0</v>
      </c>
      <c r="AY30" s="247">
        <f t="shared" si="24"/>
        <v>0</v>
      </c>
      <c r="AZ30" s="247">
        <f t="shared" si="24"/>
        <v>0</v>
      </c>
      <c r="BA30" s="247">
        <f t="shared" si="24"/>
        <v>0</v>
      </c>
      <c r="BB30" s="247">
        <f t="shared" si="24"/>
        <v>0</v>
      </c>
      <c r="BC30" s="247">
        <f t="shared" si="24"/>
        <v>0</v>
      </c>
      <c r="BD30" s="247">
        <f t="shared" si="24"/>
        <v>0</v>
      </c>
      <c r="BE30" s="247">
        <f t="shared" si="24"/>
        <v>0</v>
      </c>
      <c r="BF30" s="247">
        <f t="shared" si="24"/>
        <v>0</v>
      </c>
      <c r="BG30" s="247">
        <f t="shared" si="24"/>
        <v>0</v>
      </c>
      <c r="BH30" s="247">
        <f t="shared" si="24"/>
        <v>0</v>
      </c>
      <c r="BI30" s="46"/>
      <c r="BJ30" s="313">
        <f t="shared" si="5"/>
        <v>0</v>
      </c>
      <c r="BK30" s="313">
        <f t="shared" si="3"/>
        <v>0</v>
      </c>
    </row>
    <row r="31" spans="1:63" ht="25.5">
      <c r="A31" s="228" t="s">
        <v>300</v>
      </c>
      <c r="B31" s="23" t="s">
        <v>301</v>
      </c>
      <c r="C31" s="26" t="s">
        <v>141</v>
      </c>
      <c r="D31" s="329">
        <f>SUM(F31,H31,J31,L31)</f>
        <v>1034.52</v>
      </c>
      <c r="E31" s="327">
        <f t="shared" si="21"/>
        <v>308.4</v>
      </c>
      <c r="F31" s="328">
        <v>970</v>
      </c>
      <c r="G31" s="328">
        <v>308.4</v>
      </c>
      <c r="H31" s="328"/>
      <c r="I31" s="328"/>
      <c r="J31" s="346">
        <v>51.52</v>
      </c>
      <c r="K31" s="328"/>
      <c r="L31" s="328">
        <v>13</v>
      </c>
      <c r="M31" s="328"/>
      <c r="N31" s="329">
        <f>SUM(P31,T31,V31,X31)</f>
        <v>1034.52</v>
      </c>
      <c r="O31" s="327">
        <f t="shared" si="1"/>
        <v>308.4</v>
      </c>
      <c r="P31" s="328">
        <v>970</v>
      </c>
      <c r="Q31" s="328">
        <v>308.4</v>
      </c>
      <c r="R31" s="328"/>
      <c r="S31" s="328"/>
      <c r="T31" s="328"/>
      <c r="U31" s="328"/>
      <c r="V31" s="330">
        <v>51.52</v>
      </c>
      <c r="W31" s="328"/>
      <c r="X31" s="328">
        <v>13</v>
      </c>
      <c r="Y31" s="200"/>
      <c r="Z31" s="200"/>
      <c r="AA31" s="200"/>
      <c r="AB31" s="200"/>
      <c r="AC31" s="200"/>
      <c r="AH31" s="78" t="s">
        <v>586</v>
      </c>
      <c r="AI31" s="247">
        <f>IF(D155&gt;=(D156+D157+D158+D159),0,D155-(D156+D157+D158+D159))</f>
        <v>0</v>
      </c>
      <c r="AJ31" s="247">
        <f aca="true" t="shared" si="25" ref="AJ31:BH31">IF(E155&gt;=(E156+E157+E158+E159),0,E155-(E156+E157+E158+E159))</f>
        <v>0</v>
      </c>
      <c r="AK31" s="247">
        <f>IF(F155&gt;=(F156+F157+F158+F159),0,F155-(F156+F157+F158+F159))</f>
        <v>0</v>
      </c>
      <c r="AL31" s="247">
        <f>IF(G155&gt;=(G156+G157+G158+G159),0,G155-(G156+G157+G158+G159))</f>
        <v>0</v>
      </c>
      <c r="AM31" s="247">
        <f t="shared" si="25"/>
        <v>0</v>
      </c>
      <c r="AN31" s="247">
        <f t="shared" si="25"/>
        <v>0</v>
      </c>
      <c r="AO31" s="247">
        <f t="shared" si="25"/>
        <v>0</v>
      </c>
      <c r="AP31" s="247">
        <f t="shared" si="25"/>
        <v>0</v>
      </c>
      <c r="AQ31" s="247">
        <f t="shared" si="25"/>
        <v>0</v>
      </c>
      <c r="AR31" s="247">
        <f t="shared" si="25"/>
        <v>0</v>
      </c>
      <c r="AS31" s="247">
        <f t="shared" si="25"/>
        <v>0</v>
      </c>
      <c r="AT31" s="247">
        <f t="shared" si="25"/>
        <v>0</v>
      </c>
      <c r="AU31" s="247">
        <f>IF(P155&gt;=(P156+P157+P158+P159),0,P155-(P156+P157+P158+P159))</f>
        <v>0</v>
      </c>
      <c r="AV31" s="247">
        <f>IF(Q155&gt;=(Q156+Q157+Q158+Q159),0,Q155-(Q156+Q157+Q158+Q159))</f>
        <v>0</v>
      </c>
      <c r="AW31" s="247">
        <f>IF(R155&gt;=(R156+R157+R158+R159),0,R155-(R156+R157+R158+R159))</f>
        <v>0</v>
      </c>
      <c r="AX31" s="247">
        <f>IF(S155&gt;=(S156+S157+S158+S159),0,S155-(S156+S157+S158+S159))</f>
        <v>0</v>
      </c>
      <c r="AY31" s="247">
        <f t="shared" si="25"/>
        <v>0</v>
      </c>
      <c r="AZ31" s="247">
        <f t="shared" si="25"/>
        <v>0</v>
      </c>
      <c r="BA31" s="247">
        <f t="shared" si="25"/>
        <v>0</v>
      </c>
      <c r="BB31" s="247">
        <f t="shared" si="25"/>
        <v>0</v>
      </c>
      <c r="BC31" s="247">
        <f t="shared" si="25"/>
        <v>0</v>
      </c>
      <c r="BD31" s="247">
        <f t="shared" si="25"/>
        <v>0</v>
      </c>
      <c r="BE31" s="247">
        <f t="shared" si="25"/>
        <v>0</v>
      </c>
      <c r="BF31" s="247">
        <f t="shared" si="25"/>
        <v>0</v>
      </c>
      <c r="BG31" s="247">
        <f t="shared" si="25"/>
        <v>0</v>
      </c>
      <c r="BH31" s="247">
        <f t="shared" si="25"/>
        <v>0</v>
      </c>
      <c r="BI31" s="46"/>
      <c r="BJ31" s="313">
        <f t="shared" si="5"/>
        <v>0</v>
      </c>
      <c r="BK31" s="313">
        <f t="shared" si="3"/>
        <v>0</v>
      </c>
    </row>
    <row r="32" spans="1:63" ht="25.5" hidden="1">
      <c r="A32" s="228" t="s">
        <v>225</v>
      </c>
      <c r="B32" s="23" t="s">
        <v>302</v>
      </c>
      <c r="C32" s="26" t="s">
        <v>152</v>
      </c>
      <c r="D32" s="338" t="s">
        <v>82</v>
      </c>
      <c r="E32" s="327">
        <f t="shared" si="21"/>
        <v>0</v>
      </c>
      <c r="F32" s="338" t="s">
        <v>82</v>
      </c>
      <c r="G32" s="328"/>
      <c r="H32" s="338" t="s">
        <v>82</v>
      </c>
      <c r="I32" s="328"/>
      <c r="J32" s="338" t="s">
        <v>82</v>
      </c>
      <c r="K32" s="328"/>
      <c r="L32" s="338" t="s">
        <v>82</v>
      </c>
      <c r="M32" s="328"/>
      <c r="N32" s="338" t="s">
        <v>82</v>
      </c>
      <c r="O32" s="327">
        <f t="shared" si="1"/>
        <v>0</v>
      </c>
      <c r="P32" s="338" t="s">
        <v>82</v>
      </c>
      <c r="Q32" s="328"/>
      <c r="R32" s="338" t="s">
        <v>82</v>
      </c>
      <c r="S32" s="328"/>
      <c r="T32" s="338" t="s">
        <v>82</v>
      </c>
      <c r="U32" s="328"/>
      <c r="V32" s="338" t="s">
        <v>82</v>
      </c>
      <c r="W32" s="328"/>
      <c r="X32" s="338" t="s">
        <v>82</v>
      </c>
      <c r="Y32" s="200"/>
      <c r="Z32" s="201" t="s">
        <v>82</v>
      </c>
      <c r="AA32" s="200"/>
      <c r="AB32" s="201" t="s">
        <v>82</v>
      </c>
      <c r="AC32" s="200"/>
      <c r="AH32" s="257" t="s">
        <v>574</v>
      </c>
      <c r="AI32" s="247">
        <f>IF(D160&gt;=D161,0,D160-D161)</f>
        <v>0</v>
      </c>
      <c r="AJ32" s="247">
        <f aca="true" t="shared" si="26" ref="AJ32:BH32">IF(E160&gt;=E161,0,E160-E161)</f>
        <v>0</v>
      </c>
      <c r="AK32" s="247">
        <f>IF(F160&gt;=F161,0,F160-F161)</f>
        <v>0</v>
      </c>
      <c r="AL32" s="247">
        <f>IF(G160&gt;=G161,0,G160-G161)</f>
        <v>0</v>
      </c>
      <c r="AM32" s="247">
        <f t="shared" si="26"/>
        <v>0</v>
      </c>
      <c r="AN32" s="247">
        <f t="shared" si="26"/>
        <v>0</v>
      </c>
      <c r="AO32" s="247">
        <f t="shared" si="26"/>
        <v>0</v>
      </c>
      <c r="AP32" s="247">
        <f t="shared" si="26"/>
        <v>0</v>
      </c>
      <c r="AQ32" s="247">
        <f t="shared" si="26"/>
        <v>0</v>
      </c>
      <c r="AR32" s="247">
        <f t="shared" si="26"/>
        <v>0</v>
      </c>
      <c r="AS32" s="247">
        <f t="shared" si="26"/>
        <v>0</v>
      </c>
      <c r="AT32" s="247">
        <f t="shared" si="26"/>
        <v>0</v>
      </c>
      <c r="AU32" s="247">
        <f>IF(P160&gt;=P161,0,P160-P161)</f>
        <v>0</v>
      </c>
      <c r="AV32" s="247">
        <f>IF(Q160&gt;=Q161,0,Q160-Q161)</f>
        <v>0</v>
      </c>
      <c r="AW32" s="247">
        <f>IF(R160&gt;=R161,0,R160-R161)</f>
        <v>0</v>
      </c>
      <c r="AX32" s="247">
        <f>IF(S160&gt;=S161,0,S160-S161)</f>
        <v>0</v>
      </c>
      <c r="AY32" s="247">
        <f t="shared" si="26"/>
        <v>0</v>
      </c>
      <c r="AZ32" s="247">
        <f t="shared" si="26"/>
        <v>0</v>
      </c>
      <c r="BA32" s="247">
        <f t="shared" si="26"/>
        <v>0</v>
      </c>
      <c r="BB32" s="247">
        <f t="shared" si="26"/>
        <v>0</v>
      </c>
      <c r="BC32" s="247">
        <f t="shared" si="26"/>
        <v>0</v>
      </c>
      <c r="BD32" s="247">
        <f t="shared" si="26"/>
        <v>0</v>
      </c>
      <c r="BE32" s="247">
        <f t="shared" si="26"/>
        <v>0</v>
      </c>
      <c r="BF32" s="247">
        <f t="shared" si="26"/>
        <v>0</v>
      </c>
      <c r="BG32" s="247">
        <f t="shared" si="26"/>
        <v>0</v>
      </c>
      <c r="BH32" s="247">
        <f t="shared" si="26"/>
        <v>0</v>
      </c>
      <c r="BI32" s="46"/>
      <c r="BJ32" s="201" t="s">
        <v>82</v>
      </c>
      <c r="BK32" s="313">
        <f t="shared" si="3"/>
        <v>0</v>
      </c>
    </row>
    <row r="33" spans="1:63" ht="12.75" hidden="1">
      <c r="A33" s="228" t="s">
        <v>226</v>
      </c>
      <c r="B33" s="23" t="s">
        <v>303</v>
      </c>
      <c r="C33" s="26" t="s">
        <v>139</v>
      </c>
      <c r="D33" s="327">
        <f>SUM(F33,H33,J33,L33)</f>
        <v>0</v>
      </c>
      <c r="E33" s="327">
        <f t="shared" si="21"/>
        <v>0</v>
      </c>
      <c r="F33" s="328"/>
      <c r="G33" s="328"/>
      <c r="H33" s="328"/>
      <c r="I33" s="328"/>
      <c r="J33" s="328"/>
      <c r="K33" s="328"/>
      <c r="L33" s="328"/>
      <c r="M33" s="328"/>
      <c r="N33" s="327">
        <f>SUM(P33,T33,V33,X33)</f>
        <v>0</v>
      </c>
      <c r="O33" s="327">
        <f t="shared" si="1"/>
        <v>0</v>
      </c>
      <c r="P33" s="328"/>
      <c r="Q33" s="328"/>
      <c r="R33" s="328"/>
      <c r="S33" s="328"/>
      <c r="T33" s="328"/>
      <c r="U33" s="328"/>
      <c r="V33" s="328"/>
      <c r="W33" s="328"/>
      <c r="X33" s="328"/>
      <c r="Y33" s="200"/>
      <c r="Z33" s="200"/>
      <c r="AA33" s="200"/>
      <c r="AB33" s="200"/>
      <c r="AC33" s="200"/>
      <c r="BI33" s="46"/>
      <c r="BJ33" s="313">
        <f t="shared" si="5"/>
        <v>0</v>
      </c>
      <c r="BK33" s="313">
        <f t="shared" si="3"/>
        <v>0</v>
      </c>
    </row>
    <row r="34" spans="1:63" ht="51" hidden="1">
      <c r="A34" s="196" t="s">
        <v>222</v>
      </c>
      <c r="B34" s="23" t="s">
        <v>304</v>
      </c>
      <c r="C34" s="26" t="s">
        <v>152</v>
      </c>
      <c r="D34" s="338" t="s">
        <v>82</v>
      </c>
      <c r="E34" s="327">
        <f>SUM(G34,I34,K34,M34)</f>
        <v>0</v>
      </c>
      <c r="F34" s="338" t="s">
        <v>82</v>
      </c>
      <c r="G34" s="328"/>
      <c r="H34" s="338" t="s">
        <v>82</v>
      </c>
      <c r="I34" s="328"/>
      <c r="J34" s="338" t="s">
        <v>82</v>
      </c>
      <c r="K34" s="328"/>
      <c r="L34" s="338" t="s">
        <v>82</v>
      </c>
      <c r="M34" s="328"/>
      <c r="N34" s="338" t="s">
        <v>82</v>
      </c>
      <c r="O34" s="327">
        <f t="shared" si="1"/>
        <v>0</v>
      </c>
      <c r="P34" s="338" t="s">
        <v>82</v>
      </c>
      <c r="Q34" s="328"/>
      <c r="R34" s="338" t="s">
        <v>82</v>
      </c>
      <c r="S34" s="328"/>
      <c r="T34" s="338" t="s">
        <v>82</v>
      </c>
      <c r="U34" s="328"/>
      <c r="V34" s="338" t="s">
        <v>82</v>
      </c>
      <c r="W34" s="328"/>
      <c r="X34" s="338" t="s">
        <v>82</v>
      </c>
      <c r="Y34" s="200"/>
      <c r="Z34" s="201" t="s">
        <v>82</v>
      </c>
      <c r="AA34" s="200"/>
      <c r="AB34" s="201" t="s">
        <v>82</v>
      </c>
      <c r="AC34" s="200"/>
      <c r="BI34" s="46"/>
      <c r="BJ34" s="201" t="s">
        <v>82</v>
      </c>
      <c r="BK34" s="313">
        <f t="shared" si="3"/>
        <v>0</v>
      </c>
    </row>
    <row r="35" spans="1:63" ht="51" hidden="1">
      <c r="A35" s="196" t="s">
        <v>223</v>
      </c>
      <c r="B35" s="23" t="s">
        <v>305</v>
      </c>
      <c r="C35" s="26" t="s">
        <v>152</v>
      </c>
      <c r="D35" s="338" t="s">
        <v>82</v>
      </c>
      <c r="E35" s="327">
        <f>SUM(G35,I35,K35,M35)</f>
        <v>0</v>
      </c>
      <c r="F35" s="338" t="s">
        <v>82</v>
      </c>
      <c r="G35" s="328"/>
      <c r="H35" s="338" t="s">
        <v>82</v>
      </c>
      <c r="I35" s="328"/>
      <c r="J35" s="338" t="s">
        <v>82</v>
      </c>
      <c r="K35" s="328"/>
      <c r="L35" s="338" t="s">
        <v>82</v>
      </c>
      <c r="M35" s="328"/>
      <c r="N35" s="338" t="s">
        <v>82</v>
      </c>
      <c r="O35" s="327">
        <f t="shared" si="1"/>
        <v>0</v>
      </c>
      <c r="P35" s="338" t="s">
        <v>82</v>
      </c>
      <c r="Q35" s="328"/>
      <c r="R35" s="338" t="s">
        <v>82</v>
      </c>
      <c r="S35" s="328"/>
      <c r="T35" s="338" t="s">
        <v>82</v>
      </c>
      <c r="U35" s="328"/>
      <c r="V35" s="338" t="s">
        <v>82</v>
      </c>
      <c r="W35" s="328"/>
      <c r="X35" s="338" t="s">
        <v>82</v>
      </c>
      <c r="Y35" s="200"/>
      <c r="Z35" s="201" t="s">
        <v>82</v>
      </c>
      <c r="AA35" s="200"/>
      <c r="AB35" s="201" t="s">
        <v>82</v>
      </c>
      <c r="AC35" s="200"/>
      <c r="BI35" s="46"/>
      <c r="BJ35" s="201" t="s">
        <v>82</v>
      </c>
      <c r="BK35" s="313">
        <f t="shared" si="3"/>
        <v>0</v>
      </c>
    </row>
    <row r="36" spans="1:63" ht="51">
      <c r="A36" s="196" t="s">
        <v>224</v>
      </c>
      <c r="B36" s="23" t="s">
        <v>306</v>
      </c>
      <c r="C36" s="26" t="s">
        <v>152</v>
      </c>
      <c r="D36" s="338" t="s">
        <v>82</v>
      </c>
      <c r="E36" s="327">
        <f>SUM(G36,I36,K36,M36)</f>
        <v>3834.6</v>
      </c>
      <c r="F36" s="338" t="s">
        <v>82</v>
      </c>
      <c r="G36" s="339">
        <v>3834.6</v>
      </c>
      <c r="H36" s="338" t="s">
        <v>82</v>
      </c>
      <c r="I36" s="328"/>
      <c r="J36" s="338" t="s">
        <v>82</v>
      </c>
      <c r="K36" s="328"/>
      <c r="L36" s="338" t="s">
        <v>82</v>
      </c>
      <c r="M36" s="328"/>
      <c r="N36" s="338" t="s">
        <v>82</v>
      </c>
      <c r="O36" s="327">
        <f t="shared" si="1"/>
        <v>3834.6</v>
      </c>
      <c r="P36" s="338" t="s">
        <v>82</v>
      </c>
      <c r="Q36" s="328">
        <v>3834.6</v>
      </c>
      <c r="R36" s="338" t="s">
        <v>82</v>
      </c>
      <c r="S36" s="328"/>
      <c r="T36" s="338" t="s">
        <v>82</v>
      </c>
      <c r="U36" s="328"/>
      <c r="V36" s="338" t="s">
        <v>82</v>
      </c>
      <c r="W36" s="328"/>
      <c r="X36" s="338" t="s">
        <v>82</v>
      </c>
      <c r="Y36" s="200"/>
      <c r="Z36" s="201" t="s">
        <v>82</v>
      </c>
      <c r="AA36" s="200"/>
      <c r="AB36" s="201" t="s">
        <v>82</v>
      </c>
      <c r="AC36" s="200"/>
      <c r="BI36" s="46"/>
      <c r="BJ36" s="201" t="s">
        <v>82</v>
      </c>
      <c r="BK36" s="313">
        <f t="shared" si="3"/>
        <v>0</v>
      </c>
    </row>
    <row r="37" spans="1:63" ht="38.25" hidden="1">
      <c r="A37" s="228" t="s">
        <v>307</v>
      </c>
      <c r="B37" s="23" t="s">
        <v>308</v>
      </c>
      <c r="C37" s="26" t="s">
        <v>139</v>
      </c>
      <c r="D37" s="331">
        <f>SUM(D38:D39)</f>
        <v>0</v>
      </c>
      <c r="E37" s="331">
        <f aca="true" t="shared" si="27" ref="E37:M37">SUM(E38:E39)</f>
        <v>0</v>
      </c>
      <c r="F37" s="331">
        <f t="shared" si="27"/>
        <v>0</v>
      </c>
      <c r="G37" s="331">
        <f t="shared" si="27"/>
        <v>0</v>
      </c>
      <c r="H37" s="331">
        <f t="shared" si="27"/>
        <v>0</v>
      </c>
      <c r="I37" s="331">
        <f t="shared" si="27"/>
        <v>0</v>
      </c>
      <c r="J37" s="331">
        <f t="shared" si="27"/>
        <v>0</v>
      </c>
      <c r="K37" s="331">
        <f t="shared" si="27"/>
        <v>0</v>
      </c>
      <c r="L37" s="331">
        <f t="shared" si="27"/>
        <v>0</v>
      </c>
      <c r="M37" s="331">
        <f t="shared" si="27"/>
        <v>0</v>
      </c>
      <c r="N37" s="331">
        <f aca="true" t="shared" si="28" ref="N37:AC37">SUM(N38:N39)</f>
        <v>0</v>
      </c>
      <c r="O37" s="331">
        <f t="shared" si="28"/>
        <v>0</v>
      </c>
      <c r="P37" s="331">
        <f t="shared" si="28"/>
        <v>0</v>
      </c>
      <c r="Q37" s="331">
        <f t="shared" si="28"/>
        <v>0</v>
      </c>
      <c r="R37" s="331">
        <f t="shared" si="28"/>
        <v>0</v>
      </c>
      <c r="S37" s="331">
        <f t="shared" si="28"/>
        <v>0</v>
      </c>
      <c r="T37" s="331">
        <f t="shared" si="28"/>
        <v>0</v>
      </c>
      <c r="U37" s="331">
        <f t="shared" si="28"/>
        <v>0</v>
      </c>
      <c r="V37" s="331">
        <f t="shared" si="28"/>
        <v>0</v>
      </c>
      <c r="W37" s="331">
        <f t="shared" si="28"/>
        <v>0</v>
      </c>
      <c r="X37" s="331">
        <f t="shared" si="28"/>
        <v>0</v>
      </c>
      <c r="Y37" s="202">
        <f t="shared" si="28"/>
        <v>0</v>
      </c>
      <c r="Z37" s="202">
        <f t="shared" si="28"/>
        <v>0</v>
      </c>
      <c r="AA37" s="202">
        <f t="shared" si="28"/>
        <v>0</v>
      </c>
      <c r="AB37" s="202">
        <f t="shared" si="28"/>
        <v>0</v>
      </c>
      <c r="AC37" s="202">
        <f t="shared" si="28"/>
        <v>0</v>
      </c>
      <c r="BI37" s="46"/>
      <c r="BJ37" s="313">
        <f t="shared" si="5"/>
        <v>0</v>
      </c>
      <c r="BK37" s="313">
        <f t="shared" si="3"/>
        <v>0</v>
      </c>
    </row>
    <row r="38" spans="1:63" ht="38.25" hidden="1">
      <c r="A38" s="197" t="s">
        <v>309</v>
      </c>
      <c r="B38" s="23" t="s">
        <v>310</v>
      </c>
      <c r="C38" s="26" t="s">
        <v>139</v>
      </c>
      <c r="D38" s="327">
        <f>SUM(F38,H38,J38,L38)</f>
        <v>0</v>
      </c>
      <c r="E38" s="327">
        <f>SUM(G38,I38,K38,M38)</f>
        <v>0</v>
      </c>
      <c r="F38" s="328"/>
      <c r="G38" s="328"/>
      <c r="H38" s="328"/>
      <c r="I38" s="328"/>
      <c r="J38" s="328"/>
      <c r="K38" s="328"/>
      <c r="L38" s="328"/>
      <c r="M38" s="328"/>
      <c r="N38" s="327">
        <f>SUM(P38,T38,V38,X38)</f>
        <v>0</v>
      </c>
      <c r="O38" s="327">
        <f t="shared" si="1"/>
        <v>0</v>
      </c>
      <c r="P38" s="328"/>
      <c r="Q38" s="328"/>
      <c r="R38" s="328"/>
      <c r="S38" s="328"/>
      <c r="T38" s="328"/>
      <c r="U38" s="328"/>
      <c r="V38" s="328"/>
      <c r="W38" s="328"/>
      <c r="X38" s="328"/>
      <c r="Y38" s="200"/>
      <c r="Z38" s="200"/>
      <c r="AA38" s="200"/>
      <c r="AB38" s="200"/>
      <c r="AC38" s="200"/>
      <c r="BI38" s="46"/>
      <c r="BJ38" s="313">
        <f t="shared" si="5"/>
        <v>0</v>
      </c>
      <c r="BK38" s="313">
        <f t="shared" si="3"/>
        <v>0</v>
      </c>
    </row>
    <row r="39" spans="1:63" ht="38.25" hidden="1">
      <c r="A39" s="197" t="s">
        <v>589</v>
      </c>
      <c r="B39" s="23" t="s">
        <v>311</v>
      </c>
      <c r="C39" s="26" t="s">
        <v>139</v>
      </c>
      <c r="D39" s="327">
        <f>SUM(F39,H39,J39,L39)</f>
        <v>0</v>
      </c>
      <c r="E39" s="327">
        <f>SUM(G39,I39,K39,M39)</f>
        <v>0</v>
      </c>
      <c r="F39" s="328"/>
      <c r="G39" s="328"/>
      <c r="H39" s="328"/>
      <c r="I39" s="328"/>
      <c r="J39" s="328"/>
      <c r="K39" s="328"/>
      <c r="L39" s="328"/>
      <c r="M39" s="328"/>
      <c r="N39" s="327">
        <f>SUM(P39,T39,V39,X39)</f>
        <v>0</v>
      </c>
      <c r="O39" s="327">
        <f t="shared" si="1"/>
        <v>0</v>
      </c>
      <c r="P39" s="328"/>
      <c r="Q39" s="328"/>
      <c r="R39" s="328"/>
      <c r="S39" s="328"/>
      <c r="T39" s="328"/>
      <c r="U39" s="328"/>
      <c r="V39" s="328"/>
      <c r="W39" s="328"/>
      <c r="X39" s="328"/>
      <c r="Y39" s="200"/>
      <c r="Z39" s="200"/>
      <c r="AA39" s="200"/>
      <c r="AB39" s="200"/>
      <c r="AC39" s="200"/>
      <c r="BI39" s="46"/>
      <c r="BJ39" s="313">
        <f t="shared" si="5"/>
        <v>0</v>
      </c>
      <c r="BK39" s="313">
        <f t="shared" si="3"/>
        <v>0</v>
      </c>
    </row>
    <row r="40" spans="1:63" ht="38.25" hidden="1">
      <c r="A40" s="228" t="s">
        <v>312</v>
      </c>
      <c r="B40" s="23" t="s">
        <v>313</v>
      </c>
      <c r="C40" s="26" t="s">
        <v>139</v>
      </c>
      <c r="D40" s="331">
        <f>SUM(D41:D44)</f>
        <v>0</v>
      </c>
      <c r="E40" s="331">
        <f aca="true" t="shared" si="29" ref="E40:M40">SUM(E41:E44)</f>
        <v>0</v>
      </c>
      <c r="F40" s="331">
        <f t="shared" si="29"/>
        <v>0</v>
      </c>
      <c r="G40" s="331">
        <f t="shared" si="29"/>
        <v>0</v>
      </c>
      <c r="H40" s="331">
        <f t="shared" si="29"/>
        <v>0</v>
      </c>
      <c r="I40" s="331">
        <f t="shared" si="29"/>
        <v>0</v>
      </c>
      <c r="J40" s="331">
        <f t="shared" si="29"/>
        <v>0</v>
      </c>
      <c r="K40" s="331">
        <f t="shared" si="29"/>
        <v>0</v>
      </c>
      <c r="L40" s="331">
        <f t="shared" si="29"/>
        <v>0</v>
      </c>
      <c r="M40" s="331">
        <f t="shared" si="29"/>
        <v>0</v>
      </c>
      <c r="N40" s="331">
        <f aca="true" t="shared" si="30" ref="N40:AC40">SUM(N41:N44)</f>
        <v>0</v>
      </c>
      <c r="O40" s="331">
        <f t="shared" si="30"/>
        <v>0</v>
      </c>
      <c r="P40" s="331">
        <f t="shared" si="30"/>
        <v>0</v>
      </c>
      <c r="Q40" s="331">
        <f t="shared" si="30"/>
        <v>0</v>
      </c>
      <c r="R40" s="331">
        <f t="shared" si="30"/>
        <v>0</v>
      </c>
      <c r="S40" s="331">
        <f t="shared" si="30"/>
        <v>0</v>
      </c>
      <c r="T40" s="331">
        <f t="shared" si="30"/>
        <v>0</v>
      </c>
      <c r="U40" s="331">
        <f t="shared" si="30"/>
        <v>0</v>
      </c>
      <c r="V40" s="331">
        <f t="shared" si="30"/>
        <v>0</v>
      </c>
      <c r="W40" s="331">
        <f t="shared" si="30"/>
        <v>0</v>
      </c>
      <c r="X40" s="331">
        <f t="shared" si="30"/>
        <v>0</v>
      </c>
      <c r="Y40" s="202">
        <f t="shared" si="30"/>
        <v>0</v>
      </c>
      <c r="Z40" s="202">
        <f t="shared" si="30"/>
        <v>0</v>
      </c>
      <c r="AA40" s="202">
        <f t="shared" si="30"/>
        <v>0</v>
      </c>
      <c r="AB40" s="202">
        <f t="shared" si="30"/>
        <v>0</v>
      </c>
      <c r="AC40" s="202">
        <f t="shared" si="30"/>
        <v>0</v>
      </c>
      <c r="BI40" s="46"/>
      <c r="BJ40" s="313">
        <f t="shared" si="5"/>
        <v>0</v>
      </c>
      <c r="BK40" s="313">
        <f t="shared" si="3"/>
        <v>0</v>
      </c>
    </row>
    <row r="41" spans="1:63" ht="51" hidden="1">
      <c r="A41" s="197" t="s">
        <v>314</v>
      </c>
      <c r="B41" s="23" t="s">
        <v>315</v>
      </c>
      <c r="C41" s="26" t="s">
        <v>139</v>
      </c>
      <c r="D41" s="327">
        <f>SUM(F41,H41,J41,L41)</f>
        <v>0</v>
      </c>
      <c r="E41" s="327">
        <f>SUM(G41,I41,K41,M41)</f>
        <v>0</v>
      </c>
      <c r="F41" s="328"/>
      <c r="G41" s="328"/>
      <c r="H41" s="328"/>
      <c r="I41" s="328"/>
      <c r="J41" s="328"/>
      <c r="K41" s="328"/>
      <c r="L41" s="328"/>
      <c r="M41" s="328"/>
      <c r="N41" s="327">
        <f aca="true" t="shared" si="31" ref="N41:N47">SUM(P41,T41,V41,X41)</f>
        <v>0</v>
      </c>
      <c r="O41" s="327">
        <f t="shared" si="1"/>
        <v>0</v>
      </c>
      <c r="P41" s="328"/>
      <c r="Q41" s="328"/>
      <c r="R41" s="328"/>
      <c r="S41" s="328"/>
      <c r="T41" s="328"/>
      <c r="U41" s="328"/>
      <c r="V41" s="328"/>
      <c r="W41" s="328"/>
      <c r="X41" s="328"/>
      <c r="Y41" s="200"/>
      <c r="Z41" s="200"/>
      <c r="AA41" s="200"/>
      <c r="AB41" s="200"/>
      <c r="AC41" s="200"/>
      <c r="BI41" s="46"/>
      <c r="BJ41" s="313">
        <f t="shared" si="5"/>
        <v>0</v>
      </c>
      <c r="BK41" s="313">
        <f t="shared" si="3"/>
        <v>0</v>
      </c>
    </row>
    <row r="42" spans="1:63" ht="51" hidden="1">
      <c r="A42" s="197" t="s">
        <v>316</v>
      </c>
      <c r="B42" s="23" t="s">
        <v>317</v>
      </c>
      <c r="C42" s="26" t="s">
        <v>139</v>
      </c>
      <c r="D42" s="327">
        <f aca="true" t="shared" si="32" ref="D42:E55">SUM(F42,H42,J42,L42)</f>
        <v>0</v>
      </c>
      <c r="E42" s="327">
        <f t="shared" si="32"/>
        <v>0</v>
      </c>
      <c r="F42" s="328"/>
      <c r="G42" s="328"/>
      <c r="H42" s="328"/>
      <c r="I42" s="328"/>
      <c r="J42" s="328"/>
      <c r="K42" s="328"/>
      <c r="L42" s="328"/>
      <c r="M42" s="328"/>
      <c r="N42" s="327">
        <f t="shared" si="31"/>
        <v>0</v>
      </c>
      <c r="O42" s="327">
        <f t="shared" si="1"/>
        <v>0</v>
      </c>
      <c r="P42" s="328"/>
      <c r="Q42" s="328"/>
      <c r="R42" s="328"/>
      <c r="S42" s="328"/>
      <c r="T42" s="328"/>
      <c r="U42" s="328"/>
      <c r="V42" s="328"/>
      <c r="W42" s="328"/>
      <c r="X42" s="328"/>
      <c r="Y42" s="200"/>
      <c r="Z42" s="200"/>
      <c r="AA42" s="200"/>
      <c r="AB42" s="200"/>
      <c r="AC42" s="200"/>
      <c r="BI42" s="46"/>
      <c r="BJ42" s="313">
        <f t="shared" si="5"/>
        <v>0</v>
      </c>
      <c r="BK42" s="313">
        <f t="shared" si="3"/>
        <v>0</v>
      </c>
    </row>
    <row r="43" spans="1:63" ht="51" hidden="1">
      <c r="A43" s="197" t="s">
        <v>318</v>
      </c>
      <c r="B43" s="23" t="s">
        <v>319</v>
      </c>
      <c r="C43" s="26" t="s">
        <v>139</v>
      </c>
      <c r="D43" s="327">
        <f t="shared" si="32"/>
        <v>0</v>
      </c>
      <c r="E43" s="327">
        <f t="shared" si="32"/>
        <v>0</v>
      </c>
      <c r="F43" s="328"/>
      <c r="G43" s="328"/>
      <c r="H43" s="328"/>
      <c r="I43" s="328"/>
      <c r="J43" s="328"/>
      <c r="K43" s="328"/>
      <c r="L43" s="328"/>
      <c r="M43" s="328"/>
      <c r="N43" s="327">
        <f t="shared" si="31"/>
        <v>0</v>
      </c>
      <c r="O43" s="327">
        <f t="shared" si="1"/>
        <v>0</v>
      </c>
      <c r="P43" s="328"/>
      <c r="Q43" s="328"/>
      <c r="R43" s="328"/>
      <c r="S43" s="328"/>
      <c r="T43" s="328"/>
      <c r="U43" s="328"/>
      <c r="V43" s="328"/>
      <c r="W43" s="328"/>
      <c r="X43" s="328"/>
      <c r="Y43" s="200"/>
      <c r="Z43" s="200"/>
      <c r="AA43" s="200"/>
      <c r="AB43" s="200"/>
      <c r="AC43" s="200"/>
      <c r="BI43" s="46"/>
      <c r="BJ43" s="313">
        <f t="shared" si="5"/>
        <v>0</v>
      </c>
      <c r="BK43" s="313">
        <f t="shared" si="3"/>
        <v>0</v>
      </c>
    </row>
    <row r="44" spans="1:63" ht="38.25" hidden="1">
      <c r="A44" s="197" t="s">
        <v>589</v>
      </c>
      <c r="B44" s="23" t="s">
        <v>320</v>
      </c>
      <c r="C44" s="26" t="s">
        <v>139</v>
      </c>
      <c r="D44" s="327">
        <f t="shared" si="32"/>
        <v>0</v>
      </c>
      <c r="E44" s="327">
        <f t="shared" si="32"/>
        <v>0</v>
      </c>
      <c r="F44" s="328"/>
      <c r="G44" s="328"/>
      <c r="H44" s="328"/>
      <c r="I44" s="328"/>
      <c r="J44" s="328"/>
      <c r="K44" s="328"/>
      <c r="L44" s="328"/>
      <c r="M44" s="328"/>
      <c r="N44" s="327">
        <f t="shared" si="31"/>
        <v>0</v>
      </c>
      <c r="O44" s="327">
        <f t="shared" si="1"/>
        <v>0</v>
      </c>
      <c r="P44" s="328"/>
      <c r="Q44" s="328"/>
      <c r="R44" s="328"/>
      <c r="S44" s="328"/>
      <c r="T44" s="328"/>
      <c r="U44" s="328"/>
      <c r="V44" s="328"/>
      <c r="W44" s="328"/>
      <c r="X44" s="328"/>
      <c r="Y44" s="200"/>
      <c r="Z44" s="200"/>
      <c r="AA44" s="200"/>
      <c r="AB44" s="200"/>
      <c r="AC44" s="200"/>
      <c r="BI44" s="46"/>
      <c r="BJ44" s="313">
        <f t="shared" si="5"/>
        <v>0</v>
      </c>
      <c r="BK44" s="313">
        <f t="shared" si="3"/>
        <v>0</v>
      </c>
    </row>
    <row r="45" spans="1:63" ht="51">
      <c r="A45" s="228" t="s">
        <v>227</v>
      </c>
      <c r="B45" s="23" t="s">
        <v>321</v>
      </c>
      <c r="C45" s="26" t="s">
        <v>139</v>
      </c>
      <c r="D45" s="327">
        <f t="shared" si="32"/>
        <v>80</v>
      </c>
      <c r="E45" s="327">
        <f t="shared" si="32"/>
        <v>83.9</v>
      </c>
      <c r="F45" s="328">
        <v>80</v>
      </c>
      <c r="G45" s="328">
        <v>83.9</v>
      </c>
      <c r="H45" s="328"/>
      <c r="I45" s="328"/>
      <c r="J45" s="328"/>
      <c r="K45" s="328"/>
      <c r="L45" s="328"/>
      <c r="M45" s="328"/>
      <c r="N45" s="327">
        <f t="shared" si="31"/>
        <v>80</v>
      </c>
      <c r="O45" s="327">
        <f t="shared" si="1"/>
        <v>83.9</v>
      </c>
      <c r="P45" s="328">
        <v>80</v>
      </c>
      <c r="Q45" s="328">
        <v>83.9</v>
      </c>
      <c r="R45" s="328"/>
      <c r="S45" s="328"/>
      <c r="T45" s="328"/>
      <c r="U45" s="328"/>
      <c r="V45" s="328"/>
      <c r="W45" s="328"/>
      <c r="X45" s="328"/>
      <c r="Y45" s="200"/>
      <c r="Z45" s="200"/>
      <c r="AA45" s="200"/>
      <c r="AB45" s="200"/>
      <c r="AC45" s="200"/>
      <c r="BI45" s="46"/>
      <c r="BJ45" s="313">
        <f t="shared" si="5"/>
        <v>0</v>
      </c>
      <c r="BK45" s="313">
        <f t="shared" si="3"/>
        <v>0</v>
      </c>
    </row>
    <row r="46" spans="1:63" ht="25.5">
      <c r="A46" s="228" t="s">
        <v>322</v>
      </c>
      <c r="B46" s="23" t="s">
        <v>323</v>
      </c>
      <c r="C46" s="25" t="s">
        <v>141</v>
      </c>
      <c r="D46" s="327">
        <f t="shared" si="32"/>
        <v>29</v>
      </c>
      <c r="E46" s="327">
        <f t="shared" si="32"/>
        <v>192.9</v>
      </c>
      <c r="F46" s="328">
        <v>29</v>
      </c>
      <c r="G46" s="328">
        <v>192.9</v>
      </c>
      <c r="H46" s="328"/>
      <c r="I46" s="328"/>
      <c r="J46" s="328"/>
      <c r="K46" s="328"/>
      <c r="L46" s="328"/>
      <c r="M46" s="328"/>
      <c r="N46" s="329">
        <f t="shared" si="31"/>
        <v>29</v>
      </c>
      <c r="O46" s="327">
        <f t="shared" si="1"/>
        <v>192.9</v>
      </c>
      <c r="P46" s="328">
        <v>29</v>
      </c>
      <c r="Q46" s="328">
        <v>192.9</v>
      </c>
      <c r="R46" s="328"/>
      <c r="S46" s="328"/>
      <c r="T46" s="328"/>
      <c r="U46" s="328"/>
      <c r="V46" s="328"/>
      <c r="W46" s="328"/>
      <c r="X46" s="328"/>
      <c r="Y46" s="200"/>
      <c r="Z46" s="200"/>
      <c r="AA46" s="200"/>
      <c r="AB46" s="200"/>
      <c r="AC46" s="200"/>
      <c r="BI46" s="46"/>
      <c r="BJ46" s="313">
        <f t="shared" si="5"/>
        <v>0</v>
      </c>
      <c r="BK46" s="313">
        <f t="shared" si="3"/>
        <v>0</v>
      </c>
    </row>
    <row r="47" spans="1:63" ht="25.5">
      <c r="A47" s="228" t="s">
        <v>324</v>
      </c>
      <c r="B47" s="23" t="s">
        <v>325</v>
      </c>
      <c r="C47" s="25" t="s">
        <v>141</v>
      </c>
      <c r="D47" s="329">
        <f t="shared" si="32"/>
        <v>8559.667</v>
      </c>
      <c r="E47" s="327">
        <f t="shared" si="32"/>
        <v>1929.6</v>
      </c>
      <c r="F47" s="328">
        <v>8330</v>
      </c>
      <c r="G47" s="328">
        <v>1929.6</v>
      </c>
      <c r="H47" s="328"/>
      <c r="I47" s="328"/>
      <c r="J47" s="361">
        <v>79.667</v>
      </c>
      <c r="K47" s="328"/>
      <c r="L47" s="328">
        <v>150</v>
      </c>
      <c r="M47" s="328"/>
      <c r="N47" s="329">
        <f t="shared" si="31"/>
        <v>8559.667</v>
      </c>
      <c r="O47" s="327">
        <f t="shared" si="1"/>
        <v>1929.6</v>
      </c>
      <c r="P47" s="328">
        <v>8330</v>
      </c>
      <c r="Q47" s="328">
        <v>1929.6</v>
      </c>
      <c r="R47" s="328"/>
      <c r="S47" s="328"/>
      <c r="T47" s="328"/>
      <c r="U47" s="328"/>
      <c r="V47" s="361">
        <v>79.667</v>
      </c>
      <c r="W47" s="328"/>
      <c r="X47" s="328">
        <v>150</v>
      </c>
      <c r="Y47" s="200"/>
      <c r="Z47" s="200"/>
      <c r="AA47" s="200"/>
      <c r="AB47" s="200"/>
      <c r="AC47" s="200"/>
      <c r="BI47" s="46"/>
      <c r="BJ47" s="313">
        <f t="shared" si="5"/>
        <v>0</v>
      </c>
      <c r="BK47" s="313">
        <f t="shared" si="3"/>
        <v>0</v>
      </c>
    </row>
    <row r="48" spans="1:63" ht="25.5">
      <c r="A48" s="228" t="s">
        <v>228</v>
      </c>
      <c r="B48" s="23" t="s">
        <v>326</v>
      </c>
      <c r="C48" s="25" t="s">
        <v>152</v>
      </c>
      <c r="D48" s="338" t="s">
        <v>82</v>
      </c>
      <c r="E48" s="327">
        <f t="shared" si="32"/>
        <v>260</v>
      </c>
      <c r="F48" s="338" t="s">
        <v>82</v>
      </c>
      <c r="G48" s="328">
        <v>260</v>
      </c>
      <c r="H48" s="338" t="s">
        <v>82</v>
      </c>
      <c r="I48" s="328"/>
      <c r="J48" s="338" t="s">
        <v>82</v>
      </c>
      <c r="K48" s="328"/>
      <c r="L48" s="338" t="s">
        <v>82</v>
      </c>
      <c r="M48" s="328"/>
      <c r="N48" s="338" t="s">
        <v>82</v>
      </c>
      <c r="O48" s="327">
        <f t="shared" si="1"/>
        <v>260</v>
      </c>
      <c r="P48" s="338" t="s">
        <v>82</v>
      </c>
      <c r="Q48" s="328">
        <v>260</v>
      </c>
      <c r="R48" s="338" t="s">
        <v>82</v>
      </c>
      <c r="S48" s="328"/>
      <c r="T48" s="338" t="s">
        <v>82</v>
      </c>
      <c r="U48" s="328"/>
      <c r="V48" s="338" t="s">
        <v>82</v>
      </c>
      <c r="W48" s="328"/>
      <c r="X48" s="338" t="s">
        <v>82</v>
      </c>
      <c r="Y48" s="200"/>
      <c r="Z48" s="201" t="s">
        <v>82</v>
      </c>
      <c r="AA48" s="200"/>
      <c r="AB48" s="201" t="s">
        <v>82</v>
      </c>
      <c r="AC48" s="200"/>
      <c r="BJ48" s="201" t="s">
        <v>82</v>
      </c>
      <c r="BK48" s="313">
        <f t="shared" si="3"/>
        <v>0</v>
      </c>
    </row>
    <row r="49" spans="1:63" ht="25.5">
      <c r="A49" s="228" t="s">
        <v>229</v>
      </c>
      <c r="B49" s="23" t="s">
        <v>327</v>
      </c>
      <c r="C49" s="25" t="s">
        <v>152</v>
      </c>
      <c r="D49" s="338" t="s">
        <v>82</v>
      </c>
      <c r="E49" s="327">
        <f t="shared" si="32"/>
        <v>278.9</v>
      </c>
      <c r="F49" s="338" t="s">
        <v>82</v>
      </c>
      <c r="G49" s="328">
        <v>278.9</v>
      </c>
      <c r="H49" s="338" t="s">
        <v>82</v>
      </c>
      <c r="I49" s="328"/>
      <c r="J49" s="338" t="s">
        <v>82</v>
      </c>
      <c r="K49" s="328"/>
      <c r="L49" s="338" t="s">
        <v>82</v>
      </c>
      <c r="M49" s="328"/>
      <c r="N49" s="338" t="s">
        <v>82</v>
      </c>
      <c r="O49" s="327">
        <f t="shared" si="1"/>
        <v>278.9</v>
      </c>
      <c r="P49" s="338" t="s">
        <v>82</v>
      </c>
      <c r="Q49" s="328">
        <v>278.9</v>
      </c>
      <c r="R49" s="338" t="s">
        <v>82</v>
      </c>
      <c r="S49" s="328"/>
      <c r="T49" s="338" t="s">
        <v>82</v>
      </c>
      <c r="U49" s="328"/>
      <c r="V49" s="338" t="s">
        <v>82</v>
      </c>
      <c r="W49" s="328"/>
      <c r="X49" s="338" t="s">
        <v>82</v>
      </c>
      <c r="Y49" s="200"/>
      <c r="Z49" s="201" t="s">
        <v>82</v>
      </c>
      <c r="AA49" s="200"/>
      <c r="AB49" s="201" t="s">
        <v>82</v>
      </c>
      <c r="AC49" s="200"/>
      <c r="BJ49" s="201" t="s">
        <v>82</v>
      </c>
      <c r="BK49" s="313">
        <f t="shared" si="3"/>
        <v>0</v>
      </c>
    </row>
    <row r="50" spans="1:63" ht="51">
      <c r="A50" s="228" t="s">
        <v>230</v>
      </c>
      <c r="B50" s="23" t="s">
        <v>328</v>
      </c>
      <c r="C50" s="25" t="s">
        <v>152</v>
      </c>
      <c r="D50" s="338" t="s">
        <v>82</v>
      </c>
      <c r="E50" s="327">
        <f t="shared" si="32"/>
        <v>32.2</v>
      </c>
      <c r="F50" s="338" t="s">
        <v>82</v>
      </c>
      <c r="G50" s="328">
        <v>32.2</v>
      </c>
      <c r="H50" s="338" t="s">
        <v>82</v>
      </c>
      <c r="I50" s="328"/>
      <c r="J50" s="338" t="s">
        <v>82</v>
      </c>
      <c r="K50" s="328"/>
      <c r="L50" s="338" t="s">
        <v>82</v>
      </c>
      <c r="M50" s="328"/>
      <c r="N50" s="338" t="s">
        <v>82</v>
      </c>
      <c r="O50" s="327">
        <f t="shared" si="1"/>
        <v>32.2</v>
      </c>
      <c r="P50" s="338" t="s">
        <v>82</v>
      </c>
      <c r="Q50" s="328">
        <v>32.2</v>
      </c>
      <c r="R50" s="338" t="s">
        <v>82</v>
      </c>
      <c r="S50" s="328"/>
      <c r="T50" s="338" t="s">
        <v>82</v>
      </c>
      <c r="U50" s="328"/>
      <c r="V50" s="338" t="s">
        <v>82</v>
      </c>
      <c r="W50" s="328"/>
      <c r="X50" s="338" t="s">
        <v>82</v>
      </c>
      <c r="Y50" s="200"/>
      <c r="Z50" s="201" t="s">
        <v>82</v>
      </c>
      <c r="AA50" s="200"/>
      <c r="AB50" s="201" t="s">
        <v>82</v>
      </c>
      <c r="AC50" s="200"/>
      <c r="BJ50" s="201" t="s">
        <v>82</v>
      </c>
      <c r="BK50" s="313">
        <f t="shared" si="3"/>
        <v>0</v>
      </c>
    </row>
    <row r="51" spans="1:63" ht="51">
      <c r="A51" s="228" t="s">
        <v>329</v>
      </c>
      <c r="B51" s="23" t="s">
        <v>330</v>
      </c>
      <c r="C51" s="25" t="s">
        <v>152</v>
      </c>
      <c r="D51" s="338" t="s">
        <v>82</v>
      </c>
      <c r="E51" s="327">
        <f t="shared" si="32"/>
        <v>142.7</v>
      </c>
      <c r="F51" s="338" t="s">
        <v>82</v>
      </c>
      <c r="G51" s="328">
        <v>142.7</v>
      </c>
      <c r="H51" s="338" t="s">
        <v>82</v>
      </c>
      <c r="I51" s="328"/>
      <c r="J51" s="338" t="s">
        <v>82</v>
      </c>
      <c r="K51" s="328"/>
      <c r="L51" s="338" t="s">
        <v>82</v>
      </c>
      <c r="M51" s="328"/>
      <c r="N51" s="338" t="s">
        <v>82</v>
      </c>
      <c r="O51" s="327">
        <f t="shared" si="1"/>
        <v>142.7</v>
      </c>
      <c r="P51" s="338" t="s">
        <v>82</v>
      </c>
      <c r="Q51" s="328">
        <v>142.7</v>
      </c>
      <c r="R51" s="338" t="s">
        <v>82</v>
      </c>
      <c r="S51" s="328"/>
      <c r="T51" s="338" t="s">
        <v>82</v>
      </c>
      <c r="U51" s="328"/>
      <c r="V51" s="338" t="s">
        <v>82</v>
      </c>
      <c r="W51" s="328"/>
      <c r="X51" s="338" t="s">
        <v>82</v>
      </c>
      <c r="Y51" s="200"/>
      <c r="Z51" s="201" t="s">
        <v>82</v>
      </c>
      <c r="AA51" s="200"/>
      <c r="AB51" s="201" t="s">
        <v>82</v>
      </c>
      <c r="AC51" s="200"/>
      <c r="BJ51" s="201" t="s">
        <v>82</v>
      </c>
      <c r="BK51" s="313">
        <f t="shared" si="3"/>
        <v>0</v>
      </c>
    </row>
    <row r="52" spans="1:63" ht="12.75" hidden="1">
      <c r="A52" s="228" t="s">
        <v>331</v>
      </c>
      <c r="B52" s="23" t="s">
        <v>332</v>
      </c>
      <c r="C52" s="25" t="s">
        <v>152</v>
      </c>
      <c r="D52" s="338" t="s">
        <v>82</v>
      </c>
      <c r="E52" s="327">
        <f t="shared" si="32"/>
        <v>0</v>
      </c>
      <c r="F52" s="338" t="s">
        <v>82</v>
      </c>
      <c r="G52" s="328"/>
      <c r="H52" s="338" t="s">
        <v>82</v>
      </c>
      <c r="I52" s="328"/>
      <c r="J52" s="338" t="s">
        <v>82</v>
      </c>
      <c r="K52" s="328"/>
      <c r="L52" s="338" t="s">
        <v>82</v>
      </c>
      <c r="M52" s="328"/>
      <c r="N52" s="338" t="s">
        <v>82</v>
      </c>
      <c r="O52" s="327">
        <f t="shared" si="1"/>
        <v>0</v>
      </c>
      <c r="P52" s="338" t="s">
        <v>82</v>
      </c>
      <c r="Q52" s="328"/>
      <c r="R52" s="338" t="s">
        <v>82</v>
      </c>
      <c r="S52" s="328"/>
      <c r="T52" s="338" t="s">
        <v>82</v>
      </c>
      <c r="U52" s="328"/>
      <c r="V52" s="338" t="s">
        <v>82</v>
      </c>
      <c r="W52" s="328"/>
      <c r="X52" s="338" t="s">
        <v>82</v>
      </c>
      <c r="Y52" s="200"/>
      <c r="Z52" s="201" t="s">
        <v>82</v>
      </c>
      <c r="AA52" s="200"/>
      <c r="AB52" s="201" t="s">
        <v>82</v>
      </c>
      <c r="AC52" s="200"/>
      <c r="BJ52" s="201" t="s">
        <v>82</v>
      </c>
      <c r="BK52" s="313">
        <f t="shared" si="3"/>
        <v>0</v>
      </c>
    </row>
    <row r="53" spans="1:63" ht="12.75" hidden="1">
      <c r="A53" s="228" t="s">
        <v>333</v>
      </c>
      <c r="B53" s="23" t="s">
        <v>334</v>
      </c>
      <c r="C53" s="25" t="s">
        <v>152</v>
      </c>
      <c r="D53" s="338" t="s">
        <v>82</v>
      </c>
      <c r="E53" s="327">
        <f t="shared" si="32"/>
        <v>0</v>
      </c>
      <c r="F53" s="338" t="s">
        <v>82</v>
      </c>
      <c r="G53" s="328"/>
      <c r="H53" s="338" t="s">
        <v>82</v>
      </c>
      <c r="I53" s="328"/>
      <c r="J53" s="338" t="s">
        <v>82</v>
      </c>
      <c r="K53" s="328"/>
      <c r="L53" s="338" t="s">
        <v>82</v>
      </c>
      <c r="M53" s="328"/>
      <c r="N53" s="338" t="s">
        <v>82</v>
      </c>
      <c r="O53" s="327">
        <f t="shared" si="1"/>
        <v>0</v>
      </c>
      <c r="P53" s="338" t="s">
        <v>82</v>
      </c>
      <c r="Q53" s="328"/>
      <c r="R53" s="338" t="s">
        <v>82</v>
      </c>
      <c r="S53" s="328"/>
      <c r="T53" s="338" t="s">
        <v>82</v>
      </c>
      <c r="U53" s="328"/>
      <c r="V53" s="338" t="s">
        <v>82</v>
      </c>
      <c r="W53" s="328"/>
      <c r="X53" s="338" t="s">
        <v>82</v>
      </c>
      <c r="Y53" s="200"/>
      <c r="Z53" s="201" t="s">
        <v>82</v>
      </c>
      <c r="AA53" s="200"/>
      <c r="AB53" s="201" t="s">
        <v>82</v>
      </c>
      <c r="AC53" s="200"/>
      <c r="BJ53" s="201" t="s">
        <v>82</v>
      </c>
      <c r="BK53" s="313">
        <f t="shared" si="3"/>
        <v>0</v>
      </c>
    </row>
    <row r="54" spans="1:63" ht="12.75" hidden="1">
      <c r="A54" s="228" t="s">
        <v>335</v>
      </c>
      <c r="B54" s="23" t="s">
        <v>336</v>
      </c>
      <c r="C54" s="25" t="s">
        <v>140</v>
      </c>
      <c r="D54" s="338" t="s">
        <v>82</v>
      </c>
      <c r="E54" s="327">
        <f t="shared" si="32"/>
        <v>0</v>
      </c>
      <c r="F54" s="338" t="s">
        <v>82</v>
      </c>
      <c r="G54" s="328"/>
      <c r="H54" s="338" t="s">
        <v>82</v>
      </c>
      <c r="I54" s="328"/>
      <c r="J54" s="338" t="s">
        <v>82</v>
      </c>
      <c r="K54" s="328"/>
      <c r="L54" s="338" t="s">
        <v>82</v>
      </c>
      <c r="M54" s="328"/>
      <c r="N54" s="338" t="s">
        <v>82</v>
      </c>
      <c r="O54" s="327">
        <f t="shared" si="1"/>
        <v>0</v>
      </c>
      <c r="P54" s="338" t="s">
        <v>82</v>
      </c>
      <c r="Q54" s="328"/>
      <c r="R54" s="338" t="s">
        <v>82</v>
      </c>
      <c r="S54" s="328"/>
      <c r="T54" s="338" t="s">
        <v>82</v>
      </c>
      <c r="U54" s="328"/>
      <c r="V54" s="338" t="s">
        <v>82</v>
      </c>
      <c r="W54" s="328"/>
      <c r="X54" s="338" t="s">
        <v>82</v>
      </c>
      <c r="Y54" s="200"/>
      <c r="Z54" s="201" t="s">
        <v>82</v>
      </c>
      <c r="AA54" s="200"/>
      <c r="AB54" s="201" t="s">
        <v>82</v>
      </c>
      <c r="AC54" s="200"/>
      <c r="BJ54" s="201" t="s">
        <v>82</v>
      </c>
      <c r="BK54" s="313">
        <f t="shared" si="3"/>
        <v>0</v>
      </c>
    </row>
    <row r="55" spans="1:63" ht="38.25">
      <c r="A55" s="228" t="s">
        <v>337</v>
      </c>
      <c r="B55" s="23" t="s">
        <v>338</v>
      </c>
      <c r="C55" s="25" t="s">
        <v>152</v>
      </c>
      <c r="D55" s="338" t="s">
        <v>82</v>
      </c>
      <c r="E55" s="327">
        <f t="shared" si="32"/>
        <v>526.7</v>
      </c>
      <c r="F55" s="338" t="s">
        <v>82</v>
      </c>
      <c r="G55" s="328">
        <v>526.7</v>
      </c>
      <c r="H55" s="338" t="s">
        <v>82</v>
      </c>
      <c r="I55" s="328"/>
      <c r="J55" s="338" t="s">
        <v>82</v>
      </c>
      <c r="K55" s="328"/>
      <c r="L55" s="338" t="s">
        <v>82</v>
      </c>
      <c r="M55" s="328"/>
      <c r="N55" s="338" t="s">
        <v>82</v>
      </c>
      <c r="O55" s="327">
        <f t="shared" si="1"/>
        <v>526.7</v>
      </c>
      <c r="P55" s="338" t="s">
        <v>82</v>
      </c>
      <c r="Q55" s="328">
        <v>526.7</v>
      </c>
      <c r="R55" s="338" t="s">
        <v>82</v>
      </c>
      <c r="S55" s="328"/>
      <c r="T55" s="338" t="s">
        <v>82</v>
      </c>
      <c r="U55" s="328"/>
      <c r="V55" s="338" t="s">
        <v>82</v>
      </c>
      <c r="W55" s="328"/>
      <c r="X55" s="338" t="s">
        <v>82</v>
      </c>
      <c r="Y55" s="200"/>
      <c r="Z55" s="201" t="s">
        <v>82</v>
      </c>
      <c r="AA55" s="200"/>
      <c r="AB55" s="201" t="s">
        <v>82</v>
      </c>
      <c r="AC55" s="200"/>
      <c r="BJ55" s="201" t="s">
        <v>82</v>
      </c>
      <c r="BK55" s="313">
        <f t="shared" si="3"/>
        <v>0</v>
      </c>
    </row>
    <row r="56" spans="1:63" ht="25.5">
      <c r="A56" s="228" t="s">
        <v>339</v>
      </c>
      <c r="B56" s="23" t="s">
        <v>340</v>
      </c>
      <c r="C56" s="26" t="s">
        <v>139</v>
      </c>
      <c r="D56" s="331">
        <f>SUM(D57:D59)</f>
        <v>180629</v>
      </c>
      <c r="E56" s="331">
        <f aca="true" t="shared" si="33" ref="E56:M56">SUM(E57:E59)</f>
        <v>15771.4</v>
      </c>
      <c r="F56" s="331">
        <f t="shared" si="33"/>
        <v>180629</v>
      </c>
      <c r="G56" s="331">
        <f t="shared" si="33"/>
        <v>5321.1</v>
      </c>
      <c r="H56" s="331">
        <f t="shared" si="33"/>
        <v>0</v>
      </c>
      <c r="I56" s="331">
        <f t="shared" si="33"/>
        <v>10450.3</v>
      </c>
      <c r="J56" s="331">
        <f t="shared" si="33"/>
        <v>0</v>
      </c>
      <c r="K56" s="331">
        <f t="shared" si="33"/>
        <v>0</v>
      </c>
      <c r="L56" s="331">
        <f t="shared" si="33"/>
        <v>0</v>
      </c>
      <c r="M56" s="331">
        <f t="shared" si="33"/>
        <v>0</v>
      </c>
      <c r="N56" s="331">
        <f aca="true" t="shared" si="34" ref="N56:AC56">SUM(N57:N59)</f>
        <v>180629</v>
      </c>
      <c r="O56" s="331">
        <f t="shared" si="34"/>
        <v>15771.4</v>
      </c>
      <c r="P56" s="331">
        <f t="shared" si="34"/>
        <v>180629</v>
      </c>
      <c r="Q56" s="331">
        <f t="shared" si="34"/>
        <v>5321.1</v>
      </c>
      <c r="R56" s="331">
        <f t="shared" si="34"/>
        <v>0</v>
      </c>
      <c r="S56" s="331">
        <f t="shared" si="34"/>
        <v>0</v>
      </c>
      <c r="T56" s="331">
        <f t="shared" si="34"/>
        <v>0</v>
      </c>
      <c r="U56" s="331">
        <f t="shared" si="34"/>
        <v>10450.3</v>
      </c>
      <c r="V56" s="331">
        <f t="shared" si="34"/>
        <v>0</v>
      </c>
      <c r="W56" s="331">
        <f t="shared" si="34"/>
        <v>0</v>
      </c>
      <c r="X56" s="331">
        <f t="shared" si="34"/>
        <v>0</v>
      </c>
      <c r="Y56" s="202">
        <f t="shared" si="34"/>
        <v>0</v>
      </c>
      <c r="Z56" s="202">
        <f t="shared" si="34"/>
        <v>0</v>
      </c>
      <c r="AA56" s="202">
        <f t="shared" si="34"/>
        <v>0</v>
      </c>
      <c r="AB56" s="202">
        <f t="shared" si="34"/>
        <v>0</v>
      </c>
      <c r="AC56" s="202">
        <f t="shared" si="34"/>
        <v>0</v>
      </c>
      <c r="BJ56" s="313">
        <f t="shared" si="5"/>
        <v>0</v>
      </c>
      <c r="BK56" s="313">
        <f t="shared" si="3"/>
        <v>0</v>
      </c>
    </row>
    <row r="57" spans="1:63" ht="25.5">
      <c r="A57" s="229" t="s">
        <v>341</v>
      </c>
      <c r="B57" s="23" t="s">
        <v>342</v>
      </c>
      <c r="C57" s="26" t="s">
        <v>139</v>
      </c>
      <c r="D57" s="327">
        <f>SUM(F57,H57,J57,L57)</f>
        <v>180629</v>
      </c>
      <c r="E57" s="327">
        <f aca="true" t="shared" si="35" ref="E57:E64">SUM(G57,I57,K57,M57)</f>
        <v>15771.4</v>
      </c>
      <c r="F57" s="339">
        <v>180629</v>
      </c>
      <c r="G57" s="328">
        <v>5321.1</v>
      </c>
      <c r="H57" s="328"/>
      <c r="I57" s="339">
        <v>10450.3</v>
      </c>
      <c r="J57" s="328"/>
      <c r="K57" s="328"/>
      <c r="L57" s="328"/>
      <c r="M57" s="328"/>
      <c r="N57" s="327">
        <f>SUM(P57,T57,V57,X57)</f>
        <v>180629</v>
      </c>
      <c r="O57" s="327">
        <f t="shared" si="1"/>
        <v>15771.4</v>
      </c>
      <c r="P57" s="339">
        <v>180629</v>
      </c>
      <c r="Q57" s="328">
        <v>5321.1</v>
      </c>
      <c r="R57" s="328"/>
      <c r="S57" s="328"/>
      <c r="T57" s="328"/>
      <c r="U57" s="339">
        <v>10450.3</v>
      </c>
      <c r="V57" s="328"/>
      <c r="W57" s="328"/>
      <c r="X57" s="328"/>
      <c r="Y57" s="200"/>
      <c r="Z57" s="200"/>
      <c r="AA57" s="200"/>
      <c r="AB57" s="200"/>
      <c r="AC57" s="200"/>
      <c r="BJ57" s="313">
        <f t="shared" si="5"/>
        <v>0</v>
      </c>
      <c r="BK57" s="313">
        <f t="shared" si="3"/>
        <v>0</v>
      </c>
    </row>
    <row r="58" spans="1:63" ht="25.5" hidden="1">
      <c r="A58" s="229" t="s">
        <v>596</v>
      </c>
      <c r="B58" s="23" t="s">
        <v>343</v>
      </c>
      <c r="C58" s="26" t="s">
        <v>139</v>
      </c>
      <c r="D58" s="327">
        <f>SUM(F58,H58,J58,L58)</f>
        <v>0</v>
      </c>
      <c r="E58" s="327">
        <f t="shared" si="35"/>
        <v>0</v>
      </c>
      <c r="F58" s="328"/>
      <c r="G58" s="328"/>
      <c r="H58" s="328"/>
      <c r="I58" s="328"/>
      <c r="J58" s="328"/>
      <c r="K58" s="328"/>
      <c r="L58" s="328"/>
      <c r="M58" s="328"/>
      <c r="N58" s="327">
        <f>SUM(P58,T58,V58,X58)</f>
        <v>0</v>
      </c>
      <c r="O58" s="327">
        <f t="shared" si="1"/>
        <v>0</v>
      </c>
      <c r="P58" s="328"/>
      <c r="Q58" s="328"/>
      <c r="R58" s="328"/>
      <c r="S58" s="328"/>
      <c r="T58" s="328"/>
      <c r="U58" s="328"/>
      <c r="V58" s="328"/>
      <c r="W58" s="328"/>
      <c r="X58" s="328"/>
      <c r="Y58" s="200"/>
      <c r="Z58" s="200"/>
      <c r="AA58" s="200"/>
      <c r="AB58" s="200"/>
      <c r="AC58" s="200"/>
      <c r="BJ58" s="313">
        <f t="shared" si="5"/>
        <v>0</v>
      </c>
      <c r="BK58" s="313">
        <f t="shared" si="3"/>
        <v>0</v>
      </c>
    </row>
    <row r="59" spans="1:63" ht="25.5" hidden="1">
      <c r="A59" s="229" t="s">
        <v>344</v>
      </c>
      <c r="B59" s="23" t="s">
        <v>345</v>
      </c>
      <c r="C59" s="26" t="s">
        <v>139</v>
      </c>
      <c r="D59" s="327">
        <f>SUM(F59,H59,J59,L59)</f>
        <v>0</v>
      </c>
      <c r="E59" s="327">
        <f t="shared" si="35"/>
        <v>0</v>
      </c>
      <c r="F59" s="328"/>
      <c r="G59" s="328"/>
      <c r="H59" s="328"/>
      <c r="I59" s="328"/>
      <c r="J59" s="328"/>
      <c r="K59" s="328"/>
      <c r="L59" s="328"/>
      <c r="M59" s="328"/>
      <c r="N59" s="327">
        <f>SUM(P59,T59,V59,X59)</f>
        <v>0</v>
      </c>
      <c r="O59" s="327">
        <f t="shared" si="1"/>
        <v>0</v>
      </c>
      <c r="P59" s="328"/>
      <c r="Q59" s="328"/>
      <c r="R59" s="328"/>
      <c r="S59" s="328"/>
      <c r="T59" s="328"/>
      <c r="U59" s="328"/>
      <c r="V59" s="328"/>
      <c r="W59" s="328"/>
      <c r="X59" s="328"/>
      <c r="Y59" s="200"/>
      <c r="Z59" s="200"/>
      <c r="AA59" s="200"/>
      <c r="AB59" s="200"/>
      <c r="AC59" s="200"/>
      <c r="BJ59" s="313">
        <f t="shared" si="5"/>
        <v>0</v>
      </c>
      <c r="BK59" s="313">
        <f t="shared" si="3"/>
        <v>0</v>
      </c>
    </row>
    <row r="60" spans="1:63" ht="76.5">
      <c r="A60" s="228" t="s">
        <v>588</v>
      </c>
      <c r="B60" s="23" t="s">
        <v>346</v>
      </c>
      <c r="C60" s="26" t="s">
        <v>152</v>
      </c>
      <c r="D60" s="340" t="s">
        <v>82</v>
      </c>
      <c r="E60" s="341">
        <f>SUM(G60,I60,K60,M60)</f>
        <v>50054.600000000006</v>
      </c>
      <c r="F60" s="340" t="s">
        <v>82</v>
      </c>
      <c r="G60" s="342">
        <v>4924.8</v>
      </c>
      <c r="H60" s="340" t="s">
        <v>82</v>
      </c>
      <c r="I60" s="342">
        <v>45129.8</v>
      </c>
      <c r="J60" s="340" t="s">
        <v>82</v>
      </c>
      <c r="K60" s="342"/>
      <c r="L60" s="340" t="s">
        <v>82</v>
      </c>
      <c r="M60" s="342"/>
      <c r="N60" s="340" t="s">
        <v>82</v>
      </c>
      <c r="O60" s="327">
        <f t="shared" si="1"/>
        <v>50054.600000000006</v>
      </c>
      <c r="P60" s="340" t="s">
        <v>82</v>
      </c>
      <c r="Q60" s="342">
        <v>4924.8</v>
      </c>
      <c r="R60" s="340" t="s">
        <v>82</v>
      </c>
      <c r="S60" s="342"/>
      <c r="T60" s="340" t="s">
        <v>82</v>
      </c>
      <c r="U60" s="342">
        <v>45129.8</v>
      </c>
      <c r="V60" s="340" t="s">
        <v>82</v>
      </c>
      <c r="W60" s="342"/>
      <c r="X60" s="340" t="s">
        <v>82</v>
      </c>
      <c r="Y60" s="66"/>
      <c r="Z60" s="252" t="s">
        <v>82</v>
      </c>
      <c r="AA60" s="66"/>
      <c r="AB60" s="252" t="s">
        <v>82</v>
      </c>
      <c r="AC60" s="66"/>
      <c r="BJ60" s="313">
        <f t="shared" si="5"/>
        <v>0</v>
      </c>
      <c r="BK60" s="313">
        <f t="shared" si="3"/>
        <v>0</v>
      </c>
    </row>
    <row r="61" spans="1:63" ht="12.75">
      <c r="A61" s="228" t="s">
        <v>142</v>
      </c>
      <c r="B61" s="23" t="s">
        <v>347</v>
      </c>
      <c r="C61" s="26" t="s">
        <v>139</v>
      </c>
      <c r="D61" s="327">
        <f>SUM(F61,H61,J61,L61)</f>
        <v>0</v>
      </c>
      <c r="E61" s="327">
        <f t="shared" si="35"/>
        <v>0</v>
      </c>
      <c r="F61" s="339"/>
      <c r="G61" s="339"/>
      <c r="H61" s="328"/>
      <c r="I61" s="328"/>
      <c r="J61" s="328"/>
      <c r="K61" s="328"/>
      <c r="L61" s="328"/>
      <c r="M61" s="328"/>
      <c r="N61" s="327">
        <f>SUM(P61,T61,V61,X61)</f>
        <v>0</v>
      </c>
      <c r="O61" s="327">
        <f t="shared" si="1"/>
        <v>0</v>
      </c>
      <c r="P61" s="328"/>
      <c r="Q61" s="328"/>
      <c r="R61" s="328"/>
      <c r="S61" s="328"/>
      <c r="T61" s="328"/>
      <c r="U61" s="328"/>
      <c r="V61" s="328"/>
      <c r="W61" s="328"/>
      <c r="X61" s="328"/>
      <c r="Y61" s="200"/>
      <c r="Z61" s="200"/>
      <c r="AA61" s="200"/>
      <c r="AB61" s="200"/>
      <c r="AC61" s="200"/>
      <c r="BJ61" s="313">
        <f t="shared" si="5"/>
        <v>0</v>
      </c>
      <c r="BK61" s="313">
        <f t="shared" si="3"/>
        <v>0</v>
      </c>
    </row>
    <row r="62" spans="1:63" ht="12.75">
      <c r="A62" s="230" t="s">
        <v>150</v>
      </c>
      <c r="B62" s="22" t="s">
        <v>348</v>
      </c>
      <c r="C62" s="24" t="s">
        <v>140</v>
      </c>
      <c r="D62" s="323" t="s">
        <v>82</v>
      </c>
      <c r="E62" s="324">
        <f t="shared" si="35"/>
        <v>29104.5</v>
      </c>
      <c r="F62" s="323" t="s">
        <v>82</v>
      </c>
      <c r="G62" s="325">
        <f>SUM(G63:G65,G77,G85)</f>
        <v>29104.5</v>
      </c>
      <c r="H62" s="323" t="s">
        <v>82</v>
      </c>
      <c r="I62" s="325">
        <f>SUM(I63:I65,I77,I85)</f>
        <v>0</v>
      </c>
      <c r="J62" s="323" t="s">
        <v>82</v>
      </c>
      <c r="K62" s="325">
        <f>SUM(K63:K65,K77,K85)</f>
        <v>0</v>
      </c>
      <c r="L62" s="323" t="s">
        <v>82</v>
      </c>
      <c r="M62" s="325">
        <f>SUM(M63:M65,M77,M85)</f>
        <v>0</v>
      </c>
      <c r="N62" s="323" t="s">
        <v>82</v>
      </c>
      <c r="O62" s="324">
        <f t="shared" si="1"/>
        <v>29104.5</v>
      </c>
      <c r="P62" s="323" t="s">
        <v>82</v>
      </c>
      <c r="Q62" s="325">
        <f>SUM(Q63:Q65,Q77,Q85)</f>
        <v>29104.5</v>
      </c>
      <c r="R62" s="323" t="s">
        <v>82</v>
      </c>
      <c r="S62" s="325">
        <f>SUM(S63:S65,S77,S85)</f>
        <v>0</v>
      </c>
      <c r="T62" s="323" t="s">
        <v>82</v>
      </c>
      <c r="U62" s="325">
        <f>SUM(U63:U65,U77,U85)</f>
        <v>0</v>
      </c>
      <c r="V62" s="323" t="s">
        <v>82</v>
      </c>
      <c r="W62" s="325">
        <f>SUM(W63:W65,W77,W85)</f>
        <v>0</v>
      </c>
      <c r="X62" s="323" t="s">
        <v>82</v>
      </c>
      <c r="Y62" s="199">
        <f>SUM(Y63:Y65,Y77,Y85)</f>
        <v>0</v>
      </c>
      <c r="Z62" s="198" t="s">
        <v>82</v>
      </c>
      <c r="AA62" s="199">
        <f>SUM(AA63:AA65,AA77,AA85)</f>
        <v>0</v>
      </c>
      <c r="AB62" s="198" t="s">
        <v>82</v>
      </c>
      <c r="AC62" s="199">
        <f>SUM(AC63:AC65,AC77,AC85)</f>
        <v>0</v>
      </c>
      <c r="BJ62" s="201" t="s">
        <v>82</v>
      </c>
      <c r="BK62" s="313">
        <f t="shared" si="3"/>
        <v>0</v>
      </c>
    </row>
    <row r="63" spans="1:63" ht="12.75">
      <c r="A63" s="228" t="s">
        <v>349</v>
      </c>
      <c r="B63" s="23" t="s">
        <v>350</v>
      </c>
      <c r="C63" s="26" t="s">
        <v>139</v>
      </c>
      <c r="D63" s="327">
        <f>SUM(F63,H63,J63,L63)</f>
        <v>0</v>
      </c>
      <c r="E63" s="327">
        <f t="shared" si="35"/>
        <v>0</v>
      </c>
      <c r="F63" s="328"/>
      <c r="G63" s="328"/>
      <c r="H63" s="328"/>
      <c r="I63" s="328"/>
      <c r="J63" s="328"/>
      <c r="K63" s="328"/>
      <c r="L63" s="328"/>
      <c r="M63" s="328"/>
      <c r="N63" s="327">
        <f>SUM(P63,T63,V63,X63)</f>
        <v>0</v>
      </c>
      <c r="O63" s="327">
        <f t="shared" si="1"/>
        <v>0</v>
      </c>
      <c r="P63" s="328"/>
      <c r="Q63" s="328"/>
      <c r="R63" s="328"/>
      <c r="S63" s="328"/>
      <c r="T63" s="328"/>
      <c r="U63" s="328"/>
      <c r="V63" s="328"/>
      <c r="W63" s="328"/>
      <c r="X63" s="328"/>
      <c r="Y63" s="200"/>
      <c r="Z63" s="200"/>
      <c r="AA63" s="200"/>
      <c r="AB63" s="200"/>
      <c r="AC63" s="200"/>
      <c r="BJ63" s="313">
        <f t="shared" si="5"/>
        <v>0</v>
      </c>
      <c r="BK63" s="313">
        <f t="shared" si="3"/>
        <v>0</v>
      </c>
    </row>
    <row r="64" spans="1:63" ht="12.75">
      <c r="A64" s="228" t="s">
        <v>351</v>
      </c>
      <c r="B64" s="23" t="s">
        <v>352</v>
      </c>
      <c r="C64" s="26" t="s">
        <v>139</v>
      </c>
      <c r="D64" s="327">
        <f>SUM(F64,H64,J64,L64)</f>
        <v>7500</v>
      </c>
      <c r="E64" s="327">
        <f t="shared" si="35"/>
        <v>1500</v>
      </c>
      <c r="F64" s="328">
        <v>7500</v>
      </c>
      <c r="G64" s="328">
        <v>1500</v>
      </c>
      <c r="H64" s="328"/>
      <c r="I64" s="328"/>
      <c r="J64" s="328"/>
      <c r="K64" s="328"/>
      <c r="L64" s="328"/>
      <c r="M64" s="328"/>
      <c r="N64" s="327">
        <f>SUM(P64,T64,V64,X64)</f>
        <v>7535.9</v>
      </c>
      <c r="O64" s="327">
        <f t="shared" si="1"/>
        <v>1500</v>
      </c>
      <c r="P64" s="328">
        <v>7500</v>
      </c>
      <c r="Q64" s="328">
        <v>1500</v>
      </c>
      <c r="R64" s="328"/>
      <c r="S64" s="328"/>
      <c r="T64" s="328"/>
      <c r="U64" s="328"/>
      <c r="V64" s="328"/>
      <c r="W64" s="328"/>
      <c r="X64" s="328">
        <v>35.9</v>
      </c>
      <c r="Y64" s="200"/>
      <c r="Z64" s="200"/>
      <c r="AA64" s="200"/>
      <c r="AB64" s="200"/>
      <c r="AC64" s="200"/>
      <c r="BJ64" s="313">
        <f t="shared" si="5"/>
        <v>0</v>
      </c>
      <c r="BK64" s="313">
        <f t="shared" si="3"/>
        <v>0</v>
      </c>
    </row>
    <row r="65" spans="1:63" ht="25.5" hidden="1">
      <c r="A65" s="228" t="s">
        <v>353</v>
      </c>
      <c r="B65" s="23" t="s">
        <v>354</v>
      </c>
      <c r="C65" s="26" t="s">
        <v>139</v>
      </c>
      <c r="D65" s="331">
        <f>SUM(D66,D74)</f>
        <v>0</v>
      </c>
      <c r="E65" s="331">
        <f>SUM(E66,E74)</f>
        <v>0</v>
      </c>
      <c r="F65" s="331">
        <f aca="true" t="shared" si="36" ref="F65:M65">SUM(F66,F74)</f>
        <v>0</v>
      </c>
      <c r="G65" s="331">
        <f t="shared" si="36"/>
        <v>0</v>
      </c>
      <c r="H65" s="331">
        <f t="shared" si="36"/>
        <v>0</v>
      </c>
      <c r="I65" s="331">
        <f t="shared" si="36"/>
        <v>0</v>
      </c>
      <c r="J65" s="331">
        <f t="shared" si="36"/>
        <v>0</v>
      </c>
      <c r="K65" s="331">
        <f t="shared" si="36"/>
        <v>0</v>
      </c>
      <c r="L65" s="331">
        <f t="shared" si="36"/>
        <v>0</v>
      </c>
      <c r="M65" s="331">
        <f t="shared" si="36"/>
        <v>0</v>
      </c>
      <c r="N65" s="331">
        <f aca="true" t="shared" si="37" ref="N65:AC65">SUM(N66,N74)</f>
        <v>0</v>
      </c>
      <c r="O65" s="331">
        <f t="shared" si="37"/>
        <v>0</v>
      </c>
      <c r="P65" s="331">
        <f t="shared" si="37"/>
        <v>0</v>
      </c>
      <c r="Q65" s="331">
        <f t="shared" si="37"/>
        <v>0</v>
      </c>
      <c r="R65" s="331">
        <f t="shared" si="37"/>
        <v>0</v>
      </c>
      <c r="S65" s="331">
        <f t="shared" si="37"/>
        <v>0</v>
      </c>
      <c r="T65" s="331">
        <f t="shared" si="37"/>
        <v>0</v>
      </c>
      <c r="U65" s="331">
        <f t="shared" si="37"/>
        <v>0</v>
      </c>
      <c r="V65" s="331">
        <f t="shared" si="37"/>
        <v>0</v>
      </c>
      <c r="W65" s="331">
        <f t="shared" si="37"/>
        <v>0</v>
      </c>
      <c r="X65" s="331">
        <f t="shared" si="37"/>
        <v>0</v>
      </c>
      <c r="Y65" s="202">
        <f t="shared" si="37"/>
        <v>0</v>
      </c>
      <c r="Z65" s="202">
        <f t="shared" si="37"/>
        <v>0</v>
      </c>
      <c r="AA65" s="202">
        <f t="shared" si="37"/>
        <v>0</v>
      </c>
      <c r="AB65" s="202">
        <f t="shared" si="37"/>
        <v>0</v>
      </c>
      <c r="AC65" s="202">
        <f t="shared" si="37"/>
        <v>0</v>
      </c>
      <c r="BJ65" s="313">
        <f t="shared" si="5"/>
        <v>0</v>
      </c>
      <c r="BK65" s="313">
        <f t="shared" si="3"/>
        <v>0</v>
      </c>
    </row>
    <row r="66" spans="1:63" ht="25.5" hidden="1">
      <c r="A66" s="229" t="s">
        <v>355</v>
      </c>
      <c r="B66" s="23" t="s">
        <v>356</v>
      </c>
      <c r="C66" s="26" t="s">
        <v>139</v>
      </c>
      <c r="D66" s="331">
        <f>SUM(D67:D68)</f>
        <v>0</v>
      </c>
      <c r="E66" s="331">
        <f>SUM(E67:E68)</f>
        <v>0</v>
      </c>
      <c r="F66" s="331">
        <f aca="true" t="shared" si="38" ref="F66:M66">SUM(F67:F68)</f>
        <v>0</v>
      </c>
      <c r="G66" s="331">
        <f t="shared" si="38"/>
        <v>0</v>
      </c>
      <c r="H66" s="331">
        <f t="shared" si="38"/>
        <v>0</v>
      </c>
      <c r="I66" s="331">
        <f t="shared" si="38"/>
        <v>0</v>
      </c>
      <c r="J66" s="331">
        <f t="shared" si="38"/>
        <v>0</v>
      </c>
      <c r="K66" s="331">
        <f t="shared" si="38"/>
        <v>0</v>
      </c>
      <c r="L66" s="331">
        <f t="shared" si="38"/>
        <v>0</v>
      </c>
      <c r="M66" s="331">
        <f t="shared" si="38"/>
        <v>0</v>
      </c>
      <c r="N66" s="331">
        <f aca="true" t="shared" si="39" ref="N66:AC66">SUM(N67:N68)</f>
        <v>0</v>
      </c>
      <c r="O66" s="331">
        <f t="shared" si="39"/>
        <v>0</v>
      </c>
      <c r="P66" s="331">
        <f t="shared" si="39"/>
        <v>0</v>
      </c>
      <c r="Q66" s="331">
        <f t="shared" si="39"/>
        <v>0</v>
      </c>
      <c r="R66" s="331">
        <f t="shared" si="39"/>
        <v>0</v>
      </c>
      <c r="S66" s="331">
        <f t="shared" si="39"/>
        <v>0</v>
      </c>
      <c r="T66" s="331">
        <f t="shared" si="39"/>
        <v>0</v>
      </c>
      <c r="U66" s="331">
        <f t="shared" si="39"/>
        <v>0</v>
      </c>
      <c r="V66" s="331">
        <f t="shared" si="39"/>
        <v>0</v>
      </c>
      <c r="W66" s="331">
        <f t="shared" si="39"/>
        <v>0</v>
      </c>
      <c r="X66" s="331">
        <f t="shared" si="39"/>
        <v>0</v>
      </c>
      <c r="Y66" s="202">
        <f t="shared" si="39"/>
        <v>0</v>
      </c>
      <c r="Z66" s="202">
        <f t="shared" si="39"/>
        <v>0</v>
      </c>
      <c r="AA66" s="202">
        <f t="shared" si="39"/>
        <v>0</v>
      </c>
      <c r="AB66" s="202">
        <f t="shared" si="39"/>
        <v>0</v>
      </c>
      <c r="AC66" s="202">
        <f t="shared" si="39"/>
        <v>0</v>
      </c>
      <c r="BJ66" s="313">
        <f t="shared" si="5"/>
        <v>0</v>
      </c>
      <c r="BK66" s="313">
        <f t="shared" si="3"/>
        <v>0</v>
      </c>
    </row>
    <row r="67" spans="1:63" ht="25.5" hidden="1">
      <c r="A67" s="231" t="s">
        <v>357</v>
      </c>
      <c r="B67" s="23" t="s">
        <v>358</v>
      </c>
      <c r="C67" s="26" t="s">
        <v>139</v>
      </c>
      <c r="D67" s="327">
        <f aca="true" t="shared" si="40" ref="D67:E73">SUM(F67,H67,J67,L67)</f>
        <v>0</v>
      </c>
      <c r="E67" s="327">
        <f t="shared" si="40"/>
        <v>0</v>
      </c>
      <c r="F67" s="328"/>
      <c r="G67" s="328"/>
      <c r="H67" s="328"/>
      <c r="I67" s="328"/>
      <c r="J67" s="328"/>
      <c r="K67" s="328"/>
      <c r="L67" s="328"/>
      <c r="M67" s="328"/>
      <c r="N67" s="327">
        <f aca="true" t="shared" si="41" ref="N67:N73">SUM(P67,T67,V67,X67)</f>
        <v>0</v>
      </c>
      <c r="O67" s="327">
        <f aca="true" t="shared" si="42" ref="O67:O73">SUM(Q67,U67,W67,Y67)</f>
        <v>0</v>
      </c>
      <c r="P67" s="328"/>
      <c r="Q67" s="328"/>
      <c r="R67" s="328"/>
      <c r="S67" s="328"/>
      <c r="T67" s="328"/>
      <c r="U67" s="328"/>
      <c r="V67" s="328"/>
      <c r="W67" s="328"/>
      <c r="X67" s="328"/>
      <c r="Y67" s="200"/>
      <c r="Z67" s="200"/>
      <c r="AA67" s="200"/>
      <c r="AB67" s="200"/>
      <c r="AC67" s="200"/>
      <c r="BJ67" s="313">
        <f t="shared" si="5"/>
        <v>0</v>
      </c>
      <c r="BK67" s="313">
        <f t="shared" si="3"/>
        <v>0</v>
      </c>
    </row>
    <row r="68" spans="1:63" ht="12.75" hidden="1">
      <c r="A68" s="231" t="s">
        <v>359</v>
      </c>
      <c r="B68" s="23" t="s">
        <v>360</v>
      </c>
      <c r="C68" s="26" t="s">
        <v>139</v>
      </c>
      <c r="D68" s="327">
        <f t="shared" si="40"/>
        <v>0</v>
      </c>
      <c r="E68" s="327">
        <f t="shared" si="40"/>
        <v>0</v>
      </c>
      <c r="F68" s="328"/>
      <c r="G68" s="328"/>
      <c r="H68" s="328"/>
      <c r="I68" s="328"/>
      <c r="J68" s="328"/>
      <c r="K68" s="328"/>
      <c r="L68" s="328"/>
      <c r="M68" s="328"/>
      <c r="N68" s="327">
        <f t="shared" si="41"/>
        <v>0</v>
      </c>
      <c r="O68" s="327">
        <f t="shared" si="42"/>
        <v>0</v>
      </c>
      <c r="P68" s="328"/>
      <c r="Q68" s="328"/>
      <c r="R68" s="328"/>
      <c r="S68" s="328"/>
      <c r="T68" s="328"/>
      <c r="U68" s="328"/>
      <c r="V68" s="328"/>
      <c r="W68" s="328"/>
      <c r="X68" s="328"/>
      <c r="Y68" s="200"/>
      <c r="Z68" s="200"/>
      <c r="AA68" s="200"/>
      <c r="AB68" s="200"/>
      <c r="AC68" s="200"/>
      <c r="BJ68" s="313">
        <f t="shared" si="5"/>
        <v>0</v>
      </c>
      <c r="BK68" s="313">
        <f t="shared" si="3"/>
        <v>0</v>
      </c>
    </row>
    <row r="69" spans="1:63" ht="25.5" hidden="1">
      <c r="A69" s="232" t="s">
        <v>193</v>
      </c>
      <c r="B69" s="23" t="s">
        <v>361</v>
      </c>
      <c r="C69" s="26" t="s">
        <v>139</v>
      </c>
      <c r="D69" s="327">
        <f t="shared" si="40"/>
        <v>0</v>
      </c>
      <c r="E69" s="327">
        <f t="shared" si="40"/>
        <v>0</v>
      </c>
      <c r="F69" s="328"/>
      <c r="G69" s="328"/>
      <c r="H69" s="328"/>
      <c r="I69" s="328"/>
      <c r="J69" s="328"/>
      <c r="K69" s="328"/>
      <c r="L69" s="328"/>
      <c r="M69" s="328"/>
      <c r="N69" s="327">
        <f t="shared" si="41"/>
        <v>0</v>
      </c>
      <c r="O69" s="327">
        <f t="shared" si="42"/>
        <v>0</v>
      </c>
      <c r="P69" s="328"/>
      <c r="Q69" s="328"/>
      <c r="R69" s="328"/>
      <c r="S69" s="328"/>
      <c r="T69" s="328"/>
      <c r="U69" s="328"/>
      <c r="V69" s="328"/>
      <c r="W69" s="328"/>
      <c r="X69" s="328"/>
      <c r="Y69" s="200"/>
      <c r="Z69" s="200"/>
      <c r="AA69" s="200"/>
      <c r="AB69" s="200"/>
      <c r="AC69" s="200"/>
      <c r="BJ69" s="313">
        <f t="shared" si="5"/>
        <v>0</v>
      </c>
      <c r="BK69" s="313">
        <f t="shared" si="3"/>
        <v>0</v>
      </c>
    </row>
    <row r="70" spans="1:63" ht="25.5" hidden="1">
      <c r="A70" s="232" t="s">
        <v>148</v>
      </c>
      <c r="B70" s="23" t="s">
        <v>362</v>
      </c>
      <c r="C70" s="26" t="s">
        <v>139</v>
      </c>
      <c r="D70" s="327">
        <f t="shared" si="40"/>
        <v>0</v>
      </c>
      <c r="E70" s="327">
        <f t="shared" si="40"/>
        <v>0</v>
      </c>
      <c r="F70" s="328"/>
      <c r="G70" s="328"/>
      <c r="H70" s="328"/>
      <c r="I70" s="328"/>
      <c r="J70" s="328"/>
      <c r="K70" s="328"/>
      <c r="L70" s="328"/>
      <c r="M70" s="328"/>
      <c r="N70" s="327">
        <f t="shared" si="41"/>
        <v>0</v>
      </c>
      <c r="O70" s="327">
        <f t="shared" si="42"/>
        <v>0</v>
      </c>
      <c r="P70" s="328"/>
      <c r="Q70" s="328"/>
      <c r="R70" s="328"/>
      <c r="S70" s="328"/>
      <c r="T70" s="328"/>
      <c r="U70" s="328"/>
      <c r="V70" s="328"/>
      <c r="W70" s="328"/>
      <c r="X70" s="328"/>
      <c r="Y70" s="200"/>
      <c r="Z70" s="200"/>
      <c r="AA70" s="200"/>
      <c r="AB70" s="200"/>
      <c r="AC70" s="200"/>
      <c r="BJ70" s="313">
        <f t="shared" si="5"/>
        <v>0</v>
      </c>
      <c r="BK70" s="313">
        <f t="shared" si="3"/>
        <v>0</v>
      </c>
    </row>
    <row r="71" spans="1:63" ht="38.25" hidden="1">
      <c r="A71" s="233" t="s">
        <v>363</v>
      </c>
      <c r="B71" s="23" t="s">
        <v>364</v>
      </c>
      <c r="C71" s="26" t="s">
        <v>365</v>
      </c>
      <c r="D71" s="327">
        <f t="shared" si="40"/>
        <v>0</v>
      </c>
      <c r="E71" s="327">
        <f t="shared" si="40"/>
        <v>0</v>
      </c>
      <c r="F71" s="339"/>
      <c r="G71" s="339"/>
      <c r="H71" s="328"/>
      <c r="I71" s="328"/>
      <c r="J71" s="328"/>
      <c r="K71" s="328"/>
      <c r="L71" s="328"/>
      <c r="M71" s="328"/>
      <c r="N71" s="327">
        <f t="shared" si="41"/>
        <v>0</v>
      </c>
      <c r="O71" s="327">
        <f t="shared" si="42"/>
        <v>0</v>
      </c>
      <c r="P71" s="328"/>
      <c r="Q71" s="328"/>
      <c r="R71" s="328"/>
      <c r="S71" s="328"/>
      <c r="T71" s="328"/>
      <c r="U71" s="328"/>
      <c r="V71" s="328"/>
      <c r="W71" s="328"/>
      <c r="X71" s="328"/>
      <c r="Y71" s="200"/>
      <c r="Z71" s="200"/>
      <c r="AA71" s="200"/>
      <c r="AB71" s="200"/>
      <c r="AC71" s="200"/>
      <c r="BJ71" s="313">
        <f t="shared" si="5"/>
        <v>0</v>
      </c>
      <c r="BK71" s="313">
        <f t="shared" si="3"/>
        <v>0</v>
      </c>
    </row>
    <row r="72" spans="1:63" ht="12.75" hidden="1">
      <c r="A72" s="233" t="s">
        <v>366</v>
      </c>
      <c r="B72" s="23" t="s">
        <v>367</v>
      </c>
      <c r="C72" s="26" t="s">
        <v>365</v>
      </c>
      <c r="D72" s="327">
        <f t="shared" si="40"/>
        <v>0</v>
      </c>
      <c r="E72" s="327">
        <f t="shared" si="40"/>
        <v>0</v>
      </c>
      <c r="F72" s="339"/>
      <c r="G72" s="339"/>
      <c r="H72" s="328"/>
      <c r="I72" s="328"/>
      <c r="J72" s="328"/>
      <c r="K72" s="328"/>
      <c r="L72" s="328"/>
      <c r="M72" s="328"/>
      <c r="N72" s="327">
        <f t="shared" si="41"/>
        <v>0</v>
      </c>
      <c r="O72" s="327">
        <f t="shared" si="42"/>
        <v>0</v>
      </c>
      <c r="P72" s="328"/>
      <c r="Q72" s="328"/>
      <c r="R72" s="328"/>
      <c r="S72" s="328"/>
      <c r="T72" s="328"/>
      <c r="U72" s="328"/>
      <c r="V72" s="328"/>
      <c r="W72" s="328"/>
      <c r="X72" s="328"/>
      <c r="Y72" s="200"/>
      <c r="Z72" s="200"/>
      <c r="AA72" s="200"/>
      <c r="AB72" s="200"/>
      <c r="AC72" s="200"/>
      <c r="BJ72" s="313">
        <f t="shared" si="5"/>
        <v>0</v>
      </c>
      <c r="BK72" s="313">
        <f t="shared" si="3"/>
        <v>0</v>
      </c>
    </row>
    <row r="73" spans="1:63" ht="12.75" hidden="1">
      <c r="A73" s="233" t="s">
        <v>368</v>
      </c>
      <c r="B73" s="23" t="s">
        <v>369</v>
      </c>
      <c r="C73" s="26" t="s">
        <v>365</v>
      </c>
      <c r="D73" s="327">
        <f t="shared" si="40"/>
        <v>0</v>
      </c>
      <c r="E73" s="327">
        <f t="shared" si="40"/>
        <v>0</v>
      </c>
      <c r="F73" s="339"/>
      <c r="G73" s="339"/>
      <c r="H73" s="328"/>
      <c r="I73" s="328"/>
      <c r="J73" s="328"/>
      <c r="K73" s="328"/>
      <c r="L73" s="328"/>
      <c r="M73" s="328"/>
      <c r="N73" s="327">
        <f t="shared" si="41"/>
        <v>0</v>
      </c>
      <c r="O73" s="327">
        <f t="shared" si="42"/>
        <v>0</v>
      </c>
      <c r="P73" s="328"/>
      <c r="Q73" s="328"/>
      <c r="R73" s="328"/>
      <c r="S73" s="328"/>
      <c r="T73" s="328"/>
      <c r="U73" s="328"/>
      <c r="V73" s="328"/>
      <c r="W73" s="328"/>
      <c r="X73" s="328"/>
      <c r="Y73" s="200"/>
      <c r="Z73" s="200"/>
      <c r="AA73" s="200"/>
      <c r="AB73" s="200"/>
      <c r="AC73" s="200"/>
      <c r="BJ73" s="313">
        <f t="shared" si="5"/>
        <v>0</v>
      </c>
      <c r="BK73" s="313">
        <f t="shared" si="3"/>
        <v>0</v>
      </c>
    </row>
    <row r="74" spans="1:63" ht="12.75" hidden="1">
      <c r="A74" s="229" t="s">
        <v>194</v>
      </c>
      <c r="B74" s="23" t="s">
        <v>370</v>
      </c>
      <c r="C74" s="26" t="s">
        <v>139</v>
      </c>
      <c r="D74" s="331">
        <f>SUM(D75:D76)</f>
        <v>0</v>
      </c>
      <c r="E74" s="331">
        <f aca="true" t="shared" si="43" ref="E74:M74">SUM(E75:E76)</f>
        <v>0</v>
      </c>
      <c r="F74" s="331">
        <f t="shared" si="43"/>
        <v>0</v>
      </c>
      <c r="G74" s="331">
        <f t="shared" si="43"/>
        <v>0</v>
      </c>
      <c r="H74" s="331">
        <f t="shared" si="43"/>
        <v>0</v>
      </c>
      <c r="I74" s="331">
        <f t="shared" si="43"/>
        <v>0</v>
      </c>
      <c r="J74" s="331">
        <f t="shared" si="43"/>
        <v>0</v>
      </c>
      <c r="K74" s="331">
        <f t="shared" si="43"/>
        <v>0</v>
      </c>
      <c r="L74" s="331">
        <f t="shared" si="43"/>
        <v>0</v>
      </c>
      <c r="M74" s="331">
        <f t="shared" si="43"/>
        <v>0</v>
      </c>
      <c r="N74" s="331">
        <f aca="true" t="shared" si="44" ref="N74:AC74">SUM(N75:N76)</f>
        <v>0</v>
      </c>
      <c r="O74" s="331">
        <f t="shared" si="44"/>
        <v>0</v>
      </c>
      <c r="P74" s="331">
        <f t="shared" si="44"/>
        <v>0</v>
      </c>
      <c r="Q74" s="331">
        <f t="shared" si="44"/>
        <v>0</v>
      </c>
      <c r="R74" s="331">
        <f t="shared" si="44"/>
        <v>0</v>
      </c>
      <c r="S74" s="331">
        <f t="shared" si="44"/>
        <v>0</v>
      </c>
      <c r="T74" s="331">
        <f t="shared" si="44"/>
        <v>0</v>
      </c>
      <c r="U74" s="331">
        <f t="shared" si="44"/>
        <v>0</v>
      </c>
      <c r="V74" s="331">
        <f t="shared" si="44"/>
        <v>0</v>
      </c>
      <c r="W74" s="331">
        <f t="shared" si="44"/>
        <v>0</v>
      </c>
      <c r="X74" s="331">
        <f t="shared" si="44"/>
        <v>0</v>
      </c>
      <c r="Y74" s="202">
        <f t="shared" si="44"/>
        <v>0</v>
      </c>
      <c r="Z74" s="202">
        <f t="shared" si="44"/>
        <v>0</v>
      </c>
      <c r="AA74" s="202">
        <f t="shared" si="44"/>
        <v>0</v>
      </c>
      <c r="AB74" s="202">
        <f t="shared" si="44"/>
        <v>0</v>
      </c>
      <c r="AC74" s="202">
        <f t="shared" si="44"/>
        <v>0</v>
      </c>
      <c r="BJ74" s="313">
        <f t="shared" si="5"/>
        <v>0</v>
      </c>
      <c r="BK74" s="313">
        <f t="shared" si="3"/>
        <v>0</v>
      </c>
    </row>
    <row r="75" spans="1:63" ht="25.5" hidden="1">
      <c r="A75" s="231" t="s">
        <v>357</v>
      </c>
      <c r="B75" s="23" t="s">
        <v>371</v>
      </c>
      <c r="C75" s="26" t="s">
        <v>139</v>
      </c>
      <c r="D75" s="327">
        <f>SUM(F75,H75,J75,L75)</f>
        <v>0</v>
      </c>
      <c r="E75" s="327">
        <f>SUM(G75,I75,K75,M75)</f>
        <v>0</v>
      </c>
      <c r="F75" s="328"/>
      <c r="G75" s="328"/>
      <c r="H75" s="328"/>
      <c r="I75" s="328"/>
      <c r="J75" s="328"/>
      <c r="K75" s="328"/>
      <c r="L75" s="328"/>
      <c r="M75" s="328"/>
      <c r="N75" s="327">
        <f>SUM(P75,T75,V75,X75)</f>
        <v>0</v>
      </c>
      <c r="O75" s="327">
        <f>SUM(Q75,U75,W75,Y75)</f>
        <v>0</v>
      </c>
      <c r="P75" s="328"/>
      <c r="Q75" s="328"/>
      <c r="R75" s="328"/>
      <c r="S75" s="328"/>
      <c r="T75" s="328"/>
      <c r="U75" s="328"/>
      <c r="V75" s="328"/>
      <c r="W75" s="328"/>
      <c r="X75" s="328"/>
      <c r="Y75" s="200"/>
      <c r="Z75" s="200"/>
      <c r="AA75" s="200"/>
      <c r="AB75" s="200"/>
      <c r="AC75" s="200"/>
      <c r="BJ75" s="313">
        <f t="shared" si="5"/>
        <v>0</v>
      </c>
      <c r="BK75" s="313">
        <f t="shared" si="3"/>
        <v>0</v>
      </c>
    </row>
    <row r="76" spans="1:63" ht="12.75" hidden="1">
      <c r="A76" s="231" t="s">
        <v>372</v>
      </c>
      <c r="B76" s="23" t="s">
        <v>373</v>
      </c>
      <c r="C76" s="26" t="s">
        <v>139</v>
      </c>
      <c r="D76" s="327">
        <f>SUM(F76,H76,J76,L76)</f>
        <v>0</v>
      </c>
      <c r="E76" s="327">
        <f>SUM(G76,I76,K76,M76)</f>
        <v>0</v>
      </c>
      <c r="F76" s="328"/>
      <c r="G76" s="328"/>
      <c r="H76" s="328"/>
      <c r="I76" s="328"/>
      <c r="J76" s="328"/>
      <c r="K76" s="328"/>
      <c r="L76" s="328"/>
      <c r="M76" s="328"/>
      <c r="N76" s="327">
        <f>SUM(P76,T76,V76,X76)</f>
        <v>0</v>
      </c>
      <c r="O76" s="327">
        <f>SUM(Q76,U76,W76,Y76)</f>
        <v>0</v>
      </c>
      <c r="P76" s="328"/>
      <c r="Q76" s="328"/>
      <c r="R76" s="328"/>
      <c r="S76" s="328"/>
      <c r="T76" s="328"/>
      <c r="U76" s="328"/>
      <c r="V76" s="328"/>
      <c r="W76" s="328"/>
      <c r="X76" s="328"/>
      <c r="Y76" s="200"/>
      <c r="Z76" s="200"/>
      <c r="AA76" s="200"/>
      <c r="AB76" s="200"/>
      <c r="AC76" s="200"/>
      <c r="BJ76" s="313">
        <f t="shared" si="5"/>
        <v>0</v>
      </c>
      <c r="BK76" s="313">
        <f t="shared" si="3"/>
        <v>0</v>
      </c>
    </row>
    <row r="77" spans="1:63" ht="12.75">
      <c r="A77" s="447" t="s">
        <v>374</v>
      </c>
      <c r="B77" s="23" t="s">
        <v>375</v>
      </c>
      <c r="C77" s="26" t="s">
        <v>139</v>
      </c>
      <c r="D77" s="331">
        <f>SUM(D79,D81,D83)</f>
        <v>2049.32</v>
      </c>
      <c r="E77" s="331">
        <f>SUM(E79,E81,E83)</f>
        <v>27604.5</v>
      </c>
      <c r="F77" s="331">
        <f aca="true" t="shared" si="45" ref="F77:M77">SUM(F79,F81,F83)</f>
        <v>631.6</v>
      </c>
      <c r="G77" s="331">
        <f t="shared" si="45"/>
        <v>27604.5</v>
      </c>
      <c r="H77" s="331">
        <f t="shared" si="45"/>
        <v>0</v>
      </c>
      <c r="I77" s="331">
        <f t="shared" si="45"/>
        <v>0</v>
      </c>
      <c r="J77" s="343">
        <f t="shared" si="45"/>
        <v>10.99</v>
      </c>
      <c r="K77" s="331">
        <f t="shared" si="45"/>
        <v>0</v>
      </c>
      <c r="L77" s="331">
        <f t="shared" si="45"/>
        <v>1406.73</v>
      </c>
      <c r="M77" s="331">
        <f t="shared" si="45"/>
        <v>0</v>
      </c>
      <c r="N77" s="331">
        <f aca="true" t="shared" si="46" ref="N77:AC77">SUM(N79,N81,N83)</f>
        <v>2049.32</v>
      </c>
      <c r="O77" s="331">
        <f t="shared" si="46"/>
        <v>27604.5</v>
      </c>
      <c r="P77" s="331">
        <f t="shared" si="46"/>
        <v>631.6</v>
      </c>
      <c r="Q77" s="331">
        <f t="shared" si="46"/>
        <v>27604.5</v>
      </c>
      <c r="R77" s="331">
        <f t="shared" si="46"/>
        <v>0</v>
      </c>
      <c r="S77" s="331">
        <f t="shared" si="46"/>
        <v>0</v>
      </c>
      <c r="T77" s="331">
        <f t="shared" si="46"/>
        <v>0</v>
      </c>
      <c r="U77" s="331">
        <f t="shared" si="46"/>
        <v>0</v>
      </c>
      <c r="V77" s="331">
        <f t="shared" si="46"/>
        <v>10.99</v>
      </c>
      <c r="W77" s="331">
        <f t="shared" si="46"/>
        <v>0</v>
      </c>
      <c r="X77" s="331">
        <f t="shared" si="46"/>
        <v>1406.73</v>
      </c>
      <c r="Y77" s="202">
        <f t="shared" si="46"/>
        <v>0</v>
      </c>
      <c r="Z77" s="202">
        <f t="shared" si="46"/>
        <v>0</v>
      </c>
      <c r="AA77" s="202">
        <f t="shared" si="46"/>
        <v>0</v>
      </c>
      <c r="AB77" s="202">
        <f t="shared" si="46"/>
        <v>0</v>
      </c>
      <c r="AC77" s="202">
        <f t="shared" si="46"/>
        <v>0</v>
      </c>
      <c r="BJ77" s="313">
        <f t="shared" si="5"/>
        <v>0</v>
      </c>
      <c r="BK77" s="313">
        <f t="shared" si="3"/>
        <v>0</v>
      </c>
    </row>
    <row r="78" spans="1:63" ht="15.75">
      <c r="A78" s="447"/>
      <c r="B78" s="23" t="s">
        <v>376</v>
      </c>
      <c r="C78" s="25" t="s">
        <v>377</v>
      </c>
      <c r="D78" s="331">
        <f>SUM(D80,D82,D84)</f>
        <v>150263.6</v>
      </c>
      <c r="E78" s="338" t="s">
        <v>82</v>
      </c>
      <c r="F78" s="331">
        <f>SUM(F80,F82,F84)</f>
        <v>67011</v>
      </c>
      <c r="G78" s="344" t="s">
        <v>82</v>
      </c>
      <c r="H78" s="331">
        <f>SUM(H80,H82,H84)</f>
        <v>0</v>
      </c>
      <c r="I78" s="344" t="s">
        <v>82</v>
      </c>
      <c r="J78" s="331">
        <f>SUM(J80,J82,J84)</f>
        <v>138.6</v>
      </c>
      <c r="K78" s="344" t="s">
        <v>82</v>
      </c>
      <c r="L78" s="331">
        <f>SUM(L80,L82,L84)</f>
        <v>83114</v>
      </c>
      <c r="M78" s="344" t="s">
        <v>82</v>
      </c>
      <c r="N78" s="331">
        <f>SUM(N80,N82,N84)</f>
        <v>150263.6</v>
      </c>
      <c r="O78" s="338" t="s">
        <v>82</v>
      </c>
      <c r="P78" s="331">
        <f>SUM(P80,P82,P84)</f>
        <v>67011</v>
      </c>
      <c r="Q78" s="344" t="s">
        <v>82</v>
      </c>
      <c r="R78" s="331">
        <f>SUM(R80,R82,R84)</f>
        <v>0</v>
      </c>
      <c r="S78" s="344" t="s">
        <v>82</v>
      </c>
      <c r="T78" s="331">
        <f>SUM(T80,T82,T84)</f>
        <v>0</v>
      </c>
      <c r="U78" s="344" t="s">
        <v>82</v>
      </c>
      <c r="V78" s="331">
        <f>SUM(V80,V82,V84)</f>
        <v>138.6</v>
      </c>
      <c r="W78" s="344" t="s">
        <v>82</v>
      </c>
      <c r="X78" s="331">
        <f>SUM(X80,X82,X84)</f>
        <v>83114</v>
      </c>
      <c r="Y78" s="250" t="s">
        <v>82</v>
      </c>
      <c r="Z78" s="202">
        <f>SUM(Z80,Z82,Z84)</f>
        <v>0</v>
      </c>
      <c r="AA78" s="250" t="s">
        <v>82</v>
      </c>
      <c r="AB78" s="202">
        <f>SUM(AB80,AB82,AB84)</f>
        <v>0</v>
      </c>
      <c r="AC78" s="250" t="s">
        <v>82</v>
      </c>
      <c r="BJ78" s="313">
        <f t="shared" si="5"/>
        <v>0</v>
      </c>
      <c r="BK78" s="201" t="s">
        <v>82</v>
      </c>
    </row>
    <row r="79" spans="1:63" ht="12.75">
      <c r="A79" s="448" t="s">
        <v>378</v>
      </c>
      <c r="B79" s="23" t="s">
        <v>379</v>
      </c>
      <c r="C79" s="26" t="s">
        <v>139</v>
      </c>
      <c r="D79" s="329">
        <f aca="true" t="shared" si="47" ref="D79:D84">SUM(F79,H79,J79,L79)</f>
        <v>378.46000000000004</v>
      </c>
      <c r="E79" s="327">
        <f>SUM(G79,I79,K79,M79)</f>
        <v>17853.2</v>
      </c>
      <c r="F79" s="330">
        <v>194.8</v>
      </c>
      <c r="G79" s="328">
        <v>17853.2</v>
      </c>
      <c r="H79" s="328"/>
      <c r="I79" s="328"/>
      <c r="J79" s="328"/>
      <c r="K79" s="328"/>
      <c r="L79" s="330">
        <v>183.66</v>
      </c>
      <c r="M79" s="328"/>
      <c r="N79" s="329">
        <f aca="true" t="shared" si="48" ref="N79:N84">SUM(P79,T79,V79,X79)</f>
        <v>378.46000000000004</v>
      </c>
      <c r="O79" s="327">
        <f>SUM(Q79,U79,W79,Y79)</f>
        <v>17853.2</v>
      </c>
      <c r="P79" s="330">
        <v>194.8</v>
      </c>
      <c r="Q79" s="328">
        <v>17853.2</v>
      </c>
      <c r="R79" s="328"/>
      <c r="S79" s="328"/>
      <c r="T79" s="328"/>
      <c r="U79" s="328"/>
      <c r="V79" s="328"/>
      <c r="W79" s="328"/>
      <c r="X79" s="330">
        <v>183.66</v>
      </c>
      <c r="Y79" s="200"/>
      <c r="Z79" s="200"/>
      <c r="AA79" s="200"/>
      <c r="AB79" s="200"/>
      <c r="AC79" s="200"/>
      <c r="BJ79" s="313">
        <f t="shared" si="5"/>
        <v>0</v>
      </c>
      <c r="BK79" s="313">
        <f t="shared" si="3"/>
        <v>0</v>
      </c>
    </row>
    <row r="80" spans="1:63" ht="15.75">
      <c r="A80" s="448"/>
      <c r="B80" s="23" t="s">
        <v>380</v>
      </c>
      <c r="C80" s="25" t="s">
        <v>377</v>
      </c>
      <c r="D80" s="327">
        <f t="shared" si="47"/>
        <v>92749</v>
      </c>
      <c r="E80" s="338" t="s">
        <v>82</v>
      </c>
      <c r="F80" s="339">
        <v>47393</v>
      </c>
      <c r="G80" s="344" t="s">
        <v>82</v>
      </c>
      <c r="H80" s="339"/>
      <c r="I80" s="344" t="s">
        <v>82</v>
      </c>
      <c r="J80" s="339"/>
      <c r="K80" s="344" t="s">
        <v>82</v>
      </c>
      <c r="L80" s="339">
        <v>45356</v>
      </c>
      <c r="M80" s="344" t="s">
        <v>82</v>
      </c>
      <c r="N80" s="327">
        <f t="shared" si="48"/>
        <v>92749</v>
      </c>
      <c r="O80" s="338" t="s">
        <v>82</v>
      </c>
      <c r="P80" s="339">
        <v>47393</v>
      </c>
      <c r="Q80" s="344" t="s">
        <v>82</v>
      </c>
      <c r="R80" s="339"/>
      <c r="S80" s="344" t="s">
        <v>82</v>
      </c>
      <c r="T80" s="339"/>
      <c r="U80" s="344" t="s">
        <v>82</v>
      </c>
      <c r="V80" s="339"/>
      <c r="W80" s="344" t="s">
        <v>82</v>
      </c>
      <c r="X80" s="339">
        <v>45356</v>
      </c>
      <c r="Y80" s="250" t="s">
        <v>82</v>
      </c>
      <c r="Z80" s="251"/>
      <c r="AA80" s="250" t="s">
        <v>82</v>
      </c>
      <c r="AB80" s="251"/>
      <c r="AC80" s="250" t="s">
        <v>82</v>
      </c>
      <c r="BJ80" s="313">
        <f t="shared" si="5"/>
        <v>0</v>
      </c>
      <c r="BK80" s="201" t="s">
        <v>82</v>
      </c>
    </row>
    <row r="81" spans="1:63" ht="12.75">
      <c r="A81" s="448" t="s">
        <v>381</v>
      </c>
      <c r="B81" s="23" t="s">
        <v>382</v>
      </c>
      <c r="C81" s="26" t="s">
        <v>139</v>
      </c>
      <c r="D81" s="329">
        <f t="shared" si="47"/>
        <v>1651.96</v>
      </c>
      <c r="E81" s="327">
        <f>SUM(G81,I81,K81,M81)</f>
        <v>8988.2</v>
      </c>
      <c r="F81" s="328">
        <v>417.9</v>
      </c>
      <c r="G81" s="328">
        <v>8988.2</v>
      </c>
      <c r="H81" s="328"/>
      <c r="I81" s="328"/>
      <c r="J81" s="330">
        <v>10.99</v>
      </c>
      <c r="K81" s="328"/>
      <c r="L81" s="330">
        <v>1223.07</v>
      </c>
      <c r="M81" s="328"/>
      <c r="N81" s="329">
        <f t="shared" si="48"/>
        <v>1651.96</v>
      </c>
      <c r="O81" s="327">
        <f>SUM(Q81,U81,W81,Y81)</f>
        <v>8988.2</v>
      </c>
      <c r="P81" s="328">
        <v>417.9</v>
      </c>
      <c r="Q81" s="328">
        <v>8988.2</v>
      </c>
      <c r="R81" s="328"/>
      <c r="S81" s="328"/>
      <c r="T81" s="328"/>
      <c r="U81" s="328"/>
      <c r="V81" s="330">
        <v>10.99</v>
      </c>
      <c r="W81" s="328"/>
      <c r="X81" s="330">
        <v>1223.07</v>
      </c>
      <c r="Y81" s="200"/>
      <c r="Z81" s="200"/>
      <c r="AA81" s="200"/>
      <c r="AB81" s="200"/>
      <c r="AC81" s="200"/>
      <c r="BJ81" s="313">
        <f aca="true" t="shared" si="49" ref="BJ81:BJ144">IF(P81&gt;=R81,0,R81-P81)</f>
        <v>0</v>
      </c>
      <c r="BK81" s="313">
        <f aca="true" t="shared" si="50" ref="BK81:BK144">IF(Q81&gt;=S81,0,S81-Q81)</f>
        <v>0</v>
      </c>
    </row>
    <row r="82" spans="1:63" ht="15.75">
      <c r="A82" s="448"/>
      <c r="B82" s="23" t="s">
        <v>383</v>
      </c>
      <c r="C82" s="25" t="s">
        <v>377</v>
      </c>
      <c r="D82" s="329">
        <f t="shared" si="47"/>
        <v>55722.6</v>
      </c>
      <c r="E82" s="338" t="s">
        <v>82</v>
      </c>
      <c r="F82" s="339">
        <v>17826</v>
      </c>
      <c r="G82" s="344" t="s">
        <v>82</v>
      </c>
      <c r="H82" s="339"/>
      <c r="I82" s="344" t="s">
        <v>82</v>
      </c>
      <c r="J82" s="339">
        <v>138.6</v>
      </c>
      <c r="K82" s="344" t="s">
        <v>82</v>
      </c>
      <c r="L82" s="339">
        <v>37758</v>
      </c>
      <c r="M82" s="344" t="s">
        <v>82</v>
      </c>
      <c r="N82" s="327">
        <f t="shared" si="48"/>
        <v>55722.6</v>
      </c>
      <c r="O82" s="338" t="s">
        <v>82</v>
      </c>
      <c r="P82" s="339">
        <v>17826</v>
      </c>
      <c r="Q82" s="344" t="s">
        <v>82</v>
      </c>
      <c r="R82" s="339"/>
      <c r="S82" s="344" t="s">
        <v>82</v>
      </c>
      <c r="T82" s="339"/>
      <c r="U82" s="344" t="s">
        <v>82</v>
      </c>
      <c r="V82" s="339">
        <v>138.6</v>
      </c>
      <c r="W82" s="344" t="s">
        <v>82</v>
      </c>
      <c r="X82" s="339">
        <v>37758</v>
      </c>
      <c r="Y82" s="250" t="s">
        <v>82</v>
      </c>
      <c r="Z82" s="251"/>
      <c r="AA82" s="250" t="s">
        <v>82</v>
      </c>
      <c r="AB82" s="251"/>
      <c r="AC82" s="250" t="s">
        <v>82</v>
      </c>
      <c r="BJ82" s="313">
        <f t="shared" si="49"/>
        <v>0</v>
      </c>
      <c r="BK82" s="201" t="s">
        <v>82</v>
      </c>
    </row>
    <row r="83" spans="1:63" ht="12.75">
      <c r="A83" s="448" t="s">
        <v>384</v>
      </c>
      <c r="B83" s="23" t="s">
        <v>385</v>
      </c>
      <c r="C83" s="26" t="s">
        <v>139</v>
      </c>
      <c r="D83" s="327">
        <f t="shared" si="47"/>
        <v>18.9</v>
      </c>
      <c r="E83" s="327">
        <f>SUM(G83,I83,K83,M83)</f>
        <v>763.1</v>
      </c>
      <c r="F83" s="328">
        <v>18.9</v>
      </c>
      <c r="G83" s="328">
        <v>763.1</v>
      </c>
      <c r="H83" s="328"/>
      <c r="I83" s="328"/>
      <c r="J83" s="328"/>
      <c r="K83" s="328"/>
      <c r="L83" s="328"/>
      <c r="M83" s="328"/>
      <c r="N83" s="327">
        <f t="shared" si="48"/>
        <v>18.9</v>
      </c>
      <c r="O83" s="327">
        <f>SUM(Q83,U83,W83,Y83)</f>
        <v>763.1</v>
      </c>
      <c r="P83" s="328">
        <v>18.9</v>
      </c>
      <c r="Q83" s="328">
        <v>763.1</v>
      </c>
      <c r="R83" s="328"/>
      <c r="S83" s="328"/>
      <c r="T83" s="328"/>
      <c r="U83" s="328"/>
      <c r="V83" s="328"/>
      <c r="W83" s="328"/>
      <c r="X83" s="328"/>
      <c r="Y83" s="200"/>
      <c r="Z83" s="200"/>
      <c r="AA83" s="200"/>
      <c r="AB83" s="200"/>
      <c r="AC83" s="200"/>
      <c r="BJ83" s="313">
        <f t="shared" si="49"/>
        <v>0</v>
      </c>
      <c r="BK83" s="313">
        <f t="shared" si="50"/>
        <v>0</v>
      </c>
    </row>
    <row r="84" spans="1:63" ht="15.75">
      <c r="A84" s="448"/>
      <c r="B84" s="23" t="s">
        <v>386</v>
      </c>
      <c r="C84" s="25" t="s">
        <v>377</v>
      </c>
      <c r="D84" s="327">
        <f t="shared" si="47"/>
        <v>1792</v>
      </c>
      <c r="E84" s="338" t="s">
        <v>82</v>
      </c>
      <c r="F84" s="339">
        <v>1792</v>
      </c>
      <c r="G84" s="344" t="s">
        <v>82</v>
      </c>
      <c r="H84" s="339"/>
      <c r="I84" s="344" t="s">
        <v>82</v>
      </c>
      <c r="J84" s="339"/>
      <c r="K84" s="344" t="s">
        <v>82</v>
      </c>
      <c r="L84" s="339"/>
      <c r="M84" s="344" t="s">
        <v>82</v>
      </c>
      <c r="N84" s="327">
        <f t="shared" si="48"/>
        <v>1792</v>
      </c>
      <c r="O84" s="338" t="s">
        <v>82</v>
      </c>
      <c r="P84" s="339">
        <v>1792</v>
      </c>
      <c r="Q84" s="344" t="s">
        <v>82</v>
      </c>
      <c r="R84" s="339"/>
      <c r="S84" s="344" t="s">
        <v>82</v>
      </c>
      <c r="T84" s="339"/>
      <c r="U84" s="344" t="s">
        <v>82</v>
      </c>
      <c r="V84" s="339"/>
      <c r="W84" s="344" t="s">
        <v>82</v>
      </c>
      <c r="X84" s="339"/>
      <c r="Y84" s="250" t="s">
        <v>82</v>
      </c>
      <c r="Z84" s="251"/>
      <c r="AA84" s="250" t="s">
        <v>82</v>
      </c>
      <c r="AB84" s="251"/>
      <c r="AC84" s="250" t="s">
        <v>82</v>
      </c>
      <c r="BJ84" s="313">
        <f t="shared" si="49"/>
        <v>0</v>
      </c>
      <c r="BK84" s="201" t="s">
        <v>82</v>
      </c>
    </row>
    <row r="85" spans="1:63" ht="38.25" hidden="1">
      <c r="A85" s="229" t="s">
        <v>592</v>
      </c>
      <c r="B85" s="23" t="s">
        <v>387</v>
      </c>
      <c r="C85" s="25" t="s">
        <v>140</v>
      </c>
      <c r="D85" s="340" t="s">
        <v>82</v>
      </c>
      <c r="E85" s="341">
        <f>SUM(G85,I85,K85,M85)</f>
        <v>0</v>
      </c>
      <c r="F85" s="340" t="s">
        <v>82</v>
      </c>
      <c r="G85" s="342"/>
      <c r="H85" s="340" t="s">
        <v>82</v>
      </c>
      <c r="I85" s="342"/>
      <c r="J85" s="340" t="s">
        <v>82</v>
      </c>
      <c r="K85" s="342"/>
      <c r="L85" s="340" t="s">
        <v>82</v>
      </c>
      <c r="M85" s="342"/>
      <c r="N85" s="340" t="s">
        <v>82</v>
      </c>
      <c r="O85" s="327">
        <f aca="true" t="shared" si="51" ref="O85:O92">SUM(Q85,U85,W85,Y85)</f>
        <v>0</v>
      </c>
      <c r="P85" s="340" t="s">
        <v>82</v>
      </c>
      <c r="Q85" s="342"/>
      <c r="R85" s="340" t="s">
        <v>82</v>
      </c>
      <c r="S85" s="342"/>
      <c r="T85" s="340" t="s">
        <v>82</v>
      </c>
      <c r="U85" s="342"/>
      <c r="V85" s="340" t="s">
        <v>82</v>
      </c>
      <c r="W85" s="342"/>
      <c r="X85" s="340" t="s">
        <v>82</v>
      </c>
      <c r="Y85" s="66"/>
      <c r="Z85" s="252" t="s">
        <v>82</v>
      </c>
      <c r="AA85" s="66"/>
      <c r="AB85" s="252" t="s">
        <v>82</v>
      </c>
      <c r="AC85" s="66"/>
      <c r="BJ85" s="201" t="s">
        <v>82</v>
      </c>
      <c r="BK85" s="313">
        <f t="shared" si="50"/>
        <v>0</v>
      </c>
    </row>
    <row r="86" spans="1:63" ht="38.25" hidden="1">
      <c r="A86" s="234" t="s">
        <v>166</v>
      </c>
      <c r="B86" s="22" t="s">
        <v>388</v>
      </c>
      <c r="C86" s="24" t="s">
        <v>140</v>
      </c>
      <c r="D86" s="323" t="s">
        <v>82</v>
      </c>
      <c r="E86" s="324">
        <f aca="true" t="shared" si="52" ref="E86:E92">SUM(G86,I86,K86,M86)</f>
        <v>0</v>
      </c>
      <c r="F86" s="323" t="s">
        <v>82</v>
      </c>
      <c r="G86" s="325">
        <f>SUM(G87:G90)</f>
        <v>0</v>
      </c>
      <c r="H86" s="323" t="s">
        <v>82</v>
      </c>
      <c r="I86" s="325">
        <f>SUM(I87:I90)</f>
        <v>0</v>
      </c>
      <c r="J86" s="323" t="s">
        <v>82</v>
      </c>
      <c r="K86" s="325">
        <f>SUM(K87:K90)</f>
        <v>0</v>
      </c>
      <c r="L86" s="323" t="s">
        <v>82</v>
      </c>
      <c r="M86" s="325">
        <f>SUM(M87:M90)</f>
        <v>0</v>
      </c>
      <c r="N86" s="323" t="s">
        <v>82</v>
      </c>
      <c r="O86" s="324">
        <f t="shared" si="51"/>
        <v>0</v>
      </c>
      <c r="P86" s="323" t="s">
        <v>82</v>
      </c>
      <c r="Q86" s="325">
        <f>SUM(Q87:Q90)</f>
        <v>0</v>
      </c>
      <c r="R86" s="323" t="s">
        <v>82</v>
      </c>
      <c r="S86" s="325">
        <f>SUM(S87:S90)</f>
        <v>0</v>
      </c>
      <c r="T86" s="323" t="s">
        <v>82</v>
      </c>
      <c r="U86" s="325">
        <f>SUM(U87:U90)</f>
        <v>0</v>
      </c>
      <c r="V86" s="323" t="s">
        <v>82</v>
      </c>
      <c r="W86" s="325">
        <f>SUM(W87:W90)</f>
        <v>0</v>
      </c>
      <c r="X86" s="323" t="s">
        <v>82</v>
      </c>
      <c r="Y86" s="199">
        <f>SUM(Y87:Y90)</f>
        <v>0</v>
      </c>
      <c r="Z86" s="198" t="s">
        <v>82</v>
      </c>
      <c r="AA86" s="199">
        <f>SUM(AA87:AA90)</f>
        <v>0</v>
      </c>
      <c r="AB86" s="198" t="s">
        <v>82</v>
      </c>
      <c r="AC86" s="199">
        <f>SUM(AC87:AC90)</f>
        <v>0</v>
      </c>
      <c r="BJ86" s="201" t="s">
        <v>82</v>
      </c>
      <c r="BK86" s="313">
        <f t="shared" si="50"/>
        <v>0</v>
      </c>
    </row>
    <row r="87" spans="1:63" ht="25.5" hidden="1">
      <c r="A87" s="228" t="s">
        <v>389</v>
      </c>
      <c r="B87" s="23" t="s">
        <v>390</v>
      </c>
      <c r="C87" s="26" t="s">
        <v>139</v>
      </c>
      <c r="D87" s="327">
        <f>SUM(F87,H87,J87,L87)</f>
        <v>0</v>
      </c>
      <c r="E87" s="327">
        <f t="shared" si="52"/>
        <v>0</v>
      </c>
      <c r="F87" s="328"/>
      <c r="G87" s="328"/>
      <c r="H87" s="328"/>
      <c r="I87" s="328"/>
      <c r="J87" s="328"/>
      <c r="K87" s="328"/>
      <c r="L87" s="328"/>
      <c r="M87" s="328"/>
      <c r="N87" s="327">
        <f>SUM(P87,T87,V87,X87)</f>
        <v>0</v>
      </c>
      <c r="O87" s="327">
        <f t="shared" si="51"/>
        <v>0</v>
      </c>
      <c r="P87" s="328"/>
      <c r="Q87" s="328"/>
      <c r="R87" s="328"/>
      <c r="S87" s="328"/>
      <c r="T87" s="328"/>
      <c r="U87" s="328"/>
      <c r="V87" s="328"/>
      <c r="W87" s="328"/>
      <c r="X87" s="328"/>
      <c r="Y87" s="200"/>
      <c r="Z87" s="200"/>
      <c r="AA87" s="200"/>
      <c r="AB87" s="200"/>
      <c r="AC87" s="200"/>
      <c r="BJ87" s="313">
        <f t="shared" si="49"/>
        <v>0</v>
      </c>
      <c r="BK87" s="313">
        <f t="shared" si="50"/>
        <v>0</v>
      </c>
    </row>
    <row r="88" spans="1:63" ht="25.5" hidden="1">
      <c r="A88" s="228" t="s">
        <v>391</v>
      </c>
      <c r="B88" s="23" t="s">
        <v>392</v>
      </c>
      <c r="C88" s="26" t="s">
        <v>139</v>
      </c>
      <c r="D88" s="327">
        <f>SUM(F88,H88,J88,L88)</f>
        <v>0</v>
      </c>
      <c r="E88" s="327">
        <f t="shared" si="52"/>
        <v>0</v>
      </c>
      <c r="F88" s="328"/>
      <c r="G88" s="328"/>
      <c r="H88" s="328"/>
      <c r="I88" s="328"/>
      <c r="J88" s="328"/>
      <c r="K88" s="328"/>
      <c r="L88" s="328"/>
      <c r="M88" s="328"/>
      <c r="N88" s="327">
        <f>SUM(P88,T88,V88,X88)</f>
        <v>0</v>
      </c>
      <c r="O88" s="327">
        <f t="shared" si="51"/>
        <v>0</v>
      </c>
      <c r="P88" s="328"/>
      <c r="Q88" s="328"/>
      <c r="R88" s="328"/>
      <c r="S88" s="328"/>
      <c r="T88" s="328"/>
      <c r="U88" s="328"/>
      <c r="V88" s="328"/>
      <c r="W88" s="328"/>
      <c r="X88" s="328"/>
      <c r="Y88" s="200"/>
      <c r="Z88" s="200"/>
      <c r="AA88" s="200"/>
      <c r="AB88" s="200"/>
      <c r="AC88" s="200"/>
      <c r="BJ88" s="313">
        <f t="shared" si="49"/>
        <v>0</v>
      </c>
      <c r="BK88" s="313">
        <f t="shared" si="50"/>
        <v>0</v>
      </c>
    </row>
    <row r="89" spans="1:63" ht="51" hidden="1">
      <c r="A89" s="228" t="s">
        <v>393</v>
      </c>
      <c r="B89" s="23" t="s">
        <v>394</v>
      </c>
      <c r="C89" s="26" t="s">
        <v>140</v>
      </c>
      <c r="D89" s="338" t="s">
        <v>82</v>
      </c>
      <c r="E89" s="327">
        <f t="shared" si="52"/>
        <v>0</v>
      </c>
      <c r="F89" s="338" t="s">
        <v>82</v>
      </c>
      <c r="G89" s="328"/>
      <c r="H89" s="338" t="s">
        <v>82</v>
      </c>
      <c r="I89" s="328">
        <v>0</v>
      </c>
      <c r="J89" s="338" t="s">
        <v>82</v>
      </c>
      <c r="K89" s="328">
        <v>0</v>
      </c>
      <c r="L89" s="338" t="s">
        <v>82</v>
      </c>
      <c r="M89" s="328">
        <v>0</v>
      </c>
      <c r="N89" s="338" t="s">
        <v>82</v>
      </c>
      <c r="O89" s="327">
        <f t="shared" si="51"/>
        <v>0</v>
      </c>
      <c r="P89" s="338" t="s">
        <v>82</v>
      </c>
      <c r="Q89" s="328"/>
      <c r="R89" s="338" t="s">
        <v>82</v>
      </c>
      <c r="S89" s="328"/>
      <c r="T89" s="338" t="s">
        <v>82</v>
      </c>
      <c r="U89" s="328">
        <v>0</v>
      </c>
      <c r="V89" s="338" t="s">
        <v>82</v>
      </c>
      <c r="W89" s="328">
        <v>0</v>
      </c>
      <c r="X89" s="338" t="s">
        <v>82</v>
      </c>
      <c r="Y89" s="200">
        <v>0</v>
      </c>
      <c r="Z89" s="201" t="s">
        <v>82</v>
      </c>
      <c r="AA89" s="200">
        <v>0</v>
      </c>
      <c r="AB89" s="201" t="s">
        <v>82</v>
      </c>
      <c r="AC89" s="200">
        <v>0</v>
      </c>
      <c r="BJ89" s="201" t="s">
        <v>82</v>
      </c>
      <c r="BK89" s="313">
        <f t="shared" si="50"/>
        <v>0</v>
      </c>
    </row>
    <row r="90" spans="1:63" ht="25.5" hidden="1">
      <c r="A90" s="228" t="s">
        <v>395</v>
      </c>
      <c r="B90" s="23" t="s">
        <v>396</v>
      </c>
      <c r="C90" s="26" t="s">
        <v>140</v>
      </c>
      <c r="D90" s="338" t="s">
        <v>82</v>
      </c>
      <c r="E90" s="327">
        <f t="shared" si="52"/>
        <v>0</v>
      </c>
      <c r="F90" s="338" t="s">
        <v>82</v>
      </c>
      <c r="G90" s="328"/>
      <c r="H90" s="338" t="s">
        <v>82</v>
      </c>
      <c r="I90" s="328">
        <v>0</v>
      </c>
      <c r="J90" s="338" t="s">
        <v>82</v>
      </c>
      <c r="K90" s="328">
        <v>0</v>
      </c>
      <c r="L90" s="338" t="s">
        <v>82</v>
      </c>
      <c r="M90" s="328">
        <v>0</v>
      </c>
      <c r="N90" s="338" t="s">
        <v>82</v>
      </c>
      <c r="O90" s="327">
        <f t="shared" si="51"/>
        <v>0</v>
      </c>
      <c r="P90" s="338" t="s">
        <v>82</v>
      </c>
      <c r="Q90" s="328"/>
      <c r="R90" s="338" t="s">
        <v>82</v>
      </c>
      <c r="S90" s="328"/>
      <c r="T90" s="338" t="s">
        <v>82</v>
      </c>
      <c r="U90" s="328">
        <v>0</v>
      </c>
      <c r="V90" s="338" t="s">
        <v>82</v>
      </c>
      <c r="W90" s="328">
        <v>0</v>
      </c>
      <c r="X90" s="338" t="s">
        <v>82</v>
      </c>
      <c r="Y90" s="200">
        <v>0</v>
      </c>
      <c r="Z90" s="201" t="s">
        <v>82</v>
      </c>
      <c r="AA90" s="200">
        <v>0</v>
      </c>
      <c r="AB90" s="201" t="s">
        <v>82</v>
      </c>
      <c r="AC90" s="200">
        <v>0</v>
      </c>
      <c r="BJ90" s="201" t="s">
        <v>82</v>
      </c>
      <c r="BK90" s="313">
        <f t="shared" si="50"/>
        <v>0</v>
      </c>
    </row>
    <row r="91" spans="1:63" ht="12.75">
      <c r="A91" s="230" t="s">
        <v>151</v>
      </c>
      <c r="B91" s="235" t="s">
        <v>397</v>
      </c>
      <c r="C91" s="236" t="s">
        <v>140</v>
      </c>
      <c r="D91" s="323" t="s">
        <v>82</v>
      </c>
      <c r="E91" s="327">
        <f t="shared" si="52"/>
        <v>54448.19999999999</v>
      </c>
      <c r="F91" s="323" t="s">
        <v>82</v>
      </c>
      <c r="G91" s="325">
        <f>SUM(G92,G106,G112:G114,G117,G119:G123,G125,G149,G166,G175)</f>
        <v>54448.19999999999</v>
      </c>
      <c r="H91" s="323" t="s">
        <v>82</v>
      </c>
      <c r="I91" s="325">
        <f>SUM(I92,I106,I112:I114,I117,I119:I123,I125,I149,I166,I175)</f>
        <v>0</v>
      </c>
      <c r="J91" s="323" t="s">
        <v>82</v>
      </c>
      <c r="K91" s="325">
        <f>SUM(K92,K106,K112:K114,K117,K119:K123,K125,K149,K166,K175)</f>
        <v>0</v>
      </c>
      <c r="L91" s="323" t="s">
        <v>82</v>
      </c>
      <c r="M91" s="325">
        <f>SUM(M92,M106,M112:M114,M117,M119:M123,M125,M149,M166,M175)</f>
        <v>0</v>
      </c>
      <c r="N91" s="323" t="s">
        <v>82</v>
      </c>
      <c r="O91" s="324">
        <f t="shared" si="51"/>
        <v>54448.19999999999</v>
      </c>
      <c r="P91" s="323" t="s">
        <v>82</v>
      </c>
      <c r="Q91" s="325">
        <f>SUM(Q92,Q106,Q112:Q114,Q117,Q119:Q123,Q125,Q149,Q166,Q175)</f>
        <v>54448.19999999999</v>
      </c>
      <c r="R91" s="323" t="s">
        <v>82</v>
      </c>
      <c r="S91" s="325">
        <f>SUM(S92,S106,S112:S114,S117,S119:S123,S125,S149,S166,S175)</f>
        <v>0</v>
      </c>
      <c r="T91" s="323" t="s">
        <v>82</v>
      </c>
      <c r="U91" s="325">
        <f>SUM(U92,U106,U112:U114,U117,U119:U123,U125,U149,U166,U175)</f>
        <v>0</v>
      </c>
      <c r="V91" s="323" t="s">
        <v>82</v>
      </c>
      <c r="W91" s="325">
        <f>SUM(W92,W106,W112:W114,W117,W119:W123,W125,W149,W166,W175)</f>
        <v>0</v>
      </c>
      <c r="X91" s="323" t="s">
        <v>82</v>
      </c>
      <c r="Y91" s="199">
        <f>SUM(Y92,Y106,Y112:Y114,Y117,Y119:Y123,Y125,Y149,Y166,Y175)</f>
        <v>0</v>
      </c>
      <c r="Z91" s="198" t="s">
        <v>82</v>
      </c>
      <c r="AA91" s="199">
        <f>SUM(AA92,AA106,AA112:AA114,AA117,AA119:AA123,AA125,AA149,AA166,AA175)</f>
        <v>0</v>
      </c>
      <c r="AB91" s="198" t="s">
        <v>82</v>
      </c>
      <c r="AC91" s="199">
        <f>SUM(AC92,AC106,AC112:AC114,AC117,AC119:AC123,AC125,AC149,AC166,AC175)</f>
        <v>0</v>
      </c>
      <c r="BJ91" s="201" t="s">
        <v>82</v>
      </c>
      <c r="BK91" s="313">
        <f t="shared" si="50"/>
        <v>0</v>
      </c>
    </row>
    <row r="92" spans="1:63" ht="12.75">
      <c r="A92" s="228" t="s">
        <v>270</v>
      </c>
      <c r="B92" s="23" t="s">
        <v>398</v>
      </c>
      <c r="C92" s="26" t="s">
        <v>139</v>
      </c>
      <c r="D92" s="327">
        <f>SUM(F92,H92,J92,L92)</f>
        <v>450</v>
      </c>
      <c r="E92" s="327">
        <f t="shared" si="52"/>
        <v>10064.8</v>
      </c>
      <c r="F92" s="331">
        <f aca="true" t="shared" si="53" ref="F92:M92">SUM(F93,F99:F100)</f>
        <v>450</v>
      </c>
      <c r="G92" s="331">
        <f t="shared" si="53"/>
        <v>10064.8</v>
      </c>
      <c r="H92" s="331">
        <f t="shared" si="53"/>
        <v>0</v>
      </c>
      <c r="I92" s="331">
        <f t="shared" si="53"/>
        <v>0</v>
      </c>
      <c r="J92" s="331">
        <f t="shared" si="53"/>
        <v>0</v>
      </c>
      <c r="K92" s="331">
        <f t="shared" si="53"/>
        <v>0</v>
      </c>
      <c r="L92" s="331">
        <f t="shared" si="53"/>
        <v>0</v>
      </c>
      <c r="M92" s="331">
        <f t="shared" si="53"/>
        <v>0</v>
      </c>
      <c r="N92" s="327">
        <f>SUM(P92,T92,V92,X92)</f>
        <v>487.3</v>
      </c>
      <c r="O92" s="327">
        <f t="shared" si="51"/>
        <v>10064.8</v>
      </c>
      <c r="P92" s="331">
        <f aca="true" t="shared" si="54" ref="P92:AC92">SUM(P93,P99:P100)</f>
        <v>450</v>
      </c>
      <c r="Q92" s="331">
        <f t="shared" si="54"/>
        <v>10064.8</v>
      </c>
      <c r="R92" s="331">
        <f t="shared" si="54"/>
        <v>0</v>
      </c>
      <c r="S92" s="331">
        <f t="shared" si="54"/>
        <v>0</v>
      </c>
      <c r="T92" s="331">
        <f t="shared" si="54"/>
        <v>0</v>
      </c>
      <c r="U92" s="331">
        <f t="shared" si="54"/>
        <v>0</v>
      </c>
      <c r="V92" s="331">
        <f t="shared" si="54"/>
        <v>0</v>
      </c>
      <c r="W92" s="331">
        <f t="shared" si="54"/>
        <v>0</v>
      </c>
      <c r="X92" s="331">
        <f t="shared" si="54"/>
        <v>37.3</v>
      </c>
      <c r="Y92" s="202">
        <f t="shared" si="54"/>
        <v>0</v>
      </c>
      <c r="Z92" s="202">
        <f t="shared" si="54"/>
        <v>0</v>
      </c>
      <c r="AA92" s="202">
        <f t="shared" si="54"/>
        <v>0</v>
      </c>
      <c r="AB92" s="202">
        <f t="shared" si="54"/>
        <v>0</v>
      </c>
      <c r="AC92" s="202">
        <f t="shared" si="54"/>
        <v>0</v>
      </c>
      <c r="BJ92" s="313">
        <f t="shared" si="49"/>
        <v>0</v>
      </c>
      <c r="BK92" s="313">
        <f t="shared" si="50"/>
        <v>0</v>
      </c>
    </row>
    <row r="93" spans="1:63" ht="25.5">
      <c r="A93" s="229" t="s">
        <v>399</v>
      </c>
      <c r="B93" s="23" t="s">
        <v>400</v>
      </c>
      <c r="C93" s="26" t="s">
        <v>139</v>
      </c>
      <c r="D93" s="331">
        <f>SUM(D94,D96:D98)</f>
        <v>450</v>
      </c>
      <c r="E93" s="331">
        <f aca="true" t="shared" si="55" ref="E93:M93">SUM(E94,E96:E98)</f>
        <v>10064.8</v>
      </c>
      <c r="F93" s="331">
        <f t="shared" si="55"/>
        <v>450</v>
      </c>
      <c r="G93" s="331">
        <f t="shared" si="55"/>
        <v>10064.8</v>
      </c>
      <c r="H93" s="331">
        <f t="shared" si="55"/>
        <v>0</v>
      </c>
      <c r="I93" s="331">
        <f t="shared" si="55"/>
        <v>0</v>
      </c>
      <c r="J93" s="331">
        <f t="shared" si="55"/>
        <v>0</v>
      </c>
      <c r="K93" s="331">
        <f t="shared" si="55"/>
        <v>0</v>
      </c>
      <c r="L93" s="331">
        <f t="shared" si="55"/>
        <v>0</v>
      </c>
      <c r="M93" s="331">
        <f t="shared" si="55"/>
        <v>0</v>
      </c>
      <c r="N93" s="331">
        <f aca="true" t="shared" si="56" ref="N93:AC93">SUM(N94,N96:N98)</f>
        <v>487.3</v>
      </c>
      <c r="O93" s="331">
        <f t="shared" si="56"/>
        <v>10064.8</v>
      </c>
      <c r="P93" s="331">
        <f t="shared" si="56"/>
        <v>450</v>
      </c>
      <c r="Q93" s="331">
        <f t="shared" si="56"/>
        <v>10064.8</v>
      </c>
      <c r="R93" s="331">
        <f t="shared" si="56"/>
        <v>0</v>
      </c>
      <c r="S93" s="331">
        <f t="shared" si="56"/>
        <v>0</v>
      </c>
      <c r="T93" s="331">
        <f t="shared" si="56"/>
        <v>0</v>
      </c>
      <c r="U93" s="331">
        <f t="shared" si="56"/>
        <v>0</v>
      </c>
      <c r="V93" s="331">
        <f t="shared" si="56"/>
        <v>0</v>
      </c>
      <c r="W93" s="331">
        <f t="shared" si="56"/>
        <v>0</v>
      </c>
      <c r="X93" s="331">
        <f t="shared" si="56"/>
        <v>37.3</v>
      </c>
      <c r="Y93" s="202">
        <f t="shared" si="56"/>
        <v>0</v>
      </c>
      <c r="Z93" s="202">
        <f t="shared" si="56"/>
        <v>0</v>
      </c>
      <c r="AA93" s="202">
        <f t="shared" si="56"/>
        <v>0</v>
      </c>
      <c r="AB93" s="202">
        <f t="shared" si="56"/>
        <v>0</v>
      </c>
      <c r="AC93" s="202">
        <f t="shared" si="56"/>
        <v>0</v>
      </c>
      <c r="BJ93" s="313">
        <f t="shared" si="49"/>
        <v>0</v>
      </c>
      <c r="BK93" s="313">
        <f t="shared" si="50"/>
        <v>0</v>
      </c>
    </row>
    <row r="94" spans="1:63" ht="25.5">
      <c r="A94" s="237" t="s">
        <v>401</v>
      </c>
      <c r="B94" s="23" t="s">
        <v>402</v>
      </c>
      <c r="C94" s="26" t="s">
        <v>139</v>
      </c>
      <c r="D94" s="327">
        <f aca="true" t="shared" si="57" ref="D94:E99">SUM(F94,H94,J94,L94)</f>
        <v>450</v>
      </c>
      <c r="E94" s="327">
        <f t="shared" si="57"/>
        <v>10064.8</v>
      </c>
      <c r="F94" s="328">
        <v>450</v>
      </c>
      <c r="G94" s="328">
        <v>10064.8</v>
      </c>
      <c r="H94" s="328"/>
      <c r="I94" s="328"/>
      <c r="J94" s="328"/>
      <c r="K94" s="328"/>
      <c r="L94" s="328"/>
      <c r="M94" s="328"/>
      <c r="N94" s="327">
        <f aca="true" t="shared" si="58" ref="N94:N99">SUM(P94,T94,V94,X94)</f>
        <v>486.3</v>
      </c>
      <c r="O94" s="327">
        <f aca="true" t="shared" si="59" ref="O94:O99">SUM(Q94,U94,W94,Y94)</f>
        <v>10064.8</v>
      </c>
      <c r="P94" s="328">
        <v>450</v>
      </c>
      <c r="Q94" s="328">
        <v>10064.8</v>
      </c>
      <c r="R94" s="328"/>
      <c r="S94" s="328"/>
      <c r="T94" s="328"/>
      <c r="U94" s="328"/>
      <c r="V94" s="328"/>
      <c r="W94" s="328"/>
      <c r="X94" s="328">
        <v>36.3</v>
      </c>
      <c r="Y94" s="200"/>
      <c r="Z94" s="200"/>
      <c r="AA94" s="200"/>
      <c r="AB94" s="200"/>
      <c r="AC94" s="200"/>
      <c r="BJ94" s="313">
        <f t="shared" si="49"/>
        <v>0</v>
      </c>
      <c r="BK94" s="313">
        <f t="shared" si="50"/>
        <v>0</v>
      </c>
    </row>
    <row r="95" spans="1:63" ht="25.5" hidden="1">
      <c r="A95" s="231" t="s">
        <v>403</v>
      </c>
      <c r="B95" s="23" t="s">
        <v>404</v>
      </c>
      <c r="C95" s="26" t="s">
        <v>139</v>
      </c>
      <c r="D95" s="327">
        <f t="shared" si="57"/>
        <v>0</v>
      </c>
      <c r="E95" s="327">
        <f t="shared" si="57"/>
        <v>0</v>
      </c>
      <c r="F95" s="328"/>
      <c r="G95" s="328"/>
      <c r="H95" s="328"/>
      <c r="I95" s="328"/>
      <c r="J95" s="328"/>
      <c r="K95" s="328"/>
      <c r="L95" s="328"/>
      <c r="M95" s="328"/>
      <c r="N95" s="327">
        <f t="shared" si="58"/>
        <v>0</v>
      </c>
      <c r="O95" s="327">
        <f t="shared" si="59"/>
        <v>0</v>
      </c>
      <c r="P95" s="328"/>
      <c r="Q95" s="328"/>
      <c r="R95" s="328"/>
      <c r="S95" s="328"/>
      <c r="T95" s="328"/>
      <c r="U95" s="328"/>
      <c r="V95" s="328"/>
      <c r="W95" s="328"/>
      <c r="X95" s="328"/>
      <c r="Y95" s="200"/>
      <c r="Z95" s="200"/>
      <c r="AA95" s="200"/>
      <c r="AB95" s="200"/>
      <c r="AC95" s="200"/>
      <c r="BJ95" s="313">
        <f t="shared" si="49"/>
        <v>0</v>
      </c>
      <c r="BK95" s="313">
        <f t="shared" si="50"/>
        <v>0</v>
      </c>
    </row>
    <row r="96" spans="1:63" ht="12.75" hidden="1">
      <c r="A96" s="237" t="s">
        <v>405</v>
      </c>
      <c r="B96" s="23" t="s">
        <v>406</v>
      </c>
      <c r="C96" s="26" t="s">
        <v>139</v>
      </c>
      <c r="D96" s="327">
        <f t="shared" si="57"/>
        <v>0</v>
      </c>
      <c r="E96" s="327">
        <f t="shared" si="57"/>
        <v>0</v>
      </c>
      <c r="F96" s="328"/>
      <c r="G96" s="328"/>
      <c r="H96" s="328"/>
      <c r="I96" s="328"/>
      <c r="J96" s="328"/>
      <c r="K96" s="328"/>
      <c r="L96" s="328"/>
      <c r="M96" s="328"/>
      <c r="N96" s="327">
        <f t="shared" si="58"/>
        <v>0</v>
      </c>
      <c r="O96" s="327">
        <f t="shared" si="59"/>
        <v>0</v>
      </c>
      <c r="P96" s="328"/>
      <c r="Q96" s="328"/>
      <c r="R96" s="328"/>
      <c r="S96" s="328"/>
      <c r="T96" s="328"/>
      <c r="U96" s="328"/>
      <c r="V96" s="328"/>
      <c r="W96" s="328"/>
      <c r="X96" s="328"/>
      <c r="Y96" s="200"/>
      <c r="Z96" s="200"/>
      <c r="AA96" s="200"/>
      <c r="AB96" s="200"/>
      <c r="AC96" s="200"/>
      <c r="BJ96" s="313">
        <f t="shared" si="49"/>
        <v>0</v>
      </c>
      <c r="BK96" s="313">
        <f t="shared" si="50"/>
        <v>0</v>
      </c>
    </row>
    <row r="97" spans="1:63" ht="12.75" hidden="1">
      <c r="A97" s="237" t="s">
        <v>407</v>
      </c>
      <c r="B97" s="23" t="s">
        <v>408</v>
      </c>
      <c r="C97" s="26" t="s">
        <v>139</v>
      </c>
      <c r="D97" s="327">
        <f t="shared" si="57"/>
        <v>0</v>
      </c>
      <c r="E97" s="327">
        <f t="shared" si="57"/>
        <v>0</v>
      </c>
      <c r="F97" s="328"/>
      <c r="G97" s="328"/>
      <c r="H97" s="328"/>
      <c r="I97" s="328"/>
      <c r="J97" s="328"/>
      <c r="K97" s="328"/>
      <c r="L97" s="328"/>
      <c r="M97" s="328"/>
      <c r="N97" s="327">
        <f t="shared" si="58"/>
        <v>0</v>
      </c>
      <c r="O97" s="327">
        <f t="shared" si="59"/>
        <v>0</v>
      </c>
      <c r="P97" s="328"/>
      <c r="Q97" s="328"/>
      <c r="R97" s="328"/>
      <c r="S97" s="328"/>
      <c r="T97" s="328"/>
      <c r="U97" s="328"/>
      <c r="V97" s="328"/>
      <c r="W97" s="328"/>
      <c r="X97" s="328"/>
      <c r="Y97" s="200"/>
      <c r="Z97" s="200"/>
      <c r="AA97" s="200"/>
      <c r="AB97" s="200"/>
      <c r="AC97" s="200"/>
      <c r="BJ97" s="313">
        <f t="shared" si="49"/>
        <v>0</v>
      </c>
      <c r="BK97" s="313">
        <f t="shared" si="50"/>
        <v>0</v>
      </c>
    </row>
    <row r="98" spans="1:63" ht="12.75">
      <c r="A98" s="237" t="s">
        <v>409</v>
      </c>
      <c r="B98" s="23" t="s">
        <v>410</v>
      </c>
      <c r="C98" s="26" t="s">
        <v>139</v>
      </c>
      <c r="D98" s="327">
        <f t="shared" si="57"/>
        <v>0</v>
      </c>
      <c r="E98" s="327">
        <f t="shared" si="57"/>
        <v>0</v>
      </c>
      <c r="F98" s="328"/>
      <c r="G98" s="328"/>
      <c r="H98" s="328"/>
      <c r="I98" s="328"/>
      <c r="J98" s="328"/>
      <c r="K98" s="328"/>
      <c r="L98" s="328"/>
      <c r="M98" s="328"/>
      <c r="N98" s="327">
        <f t="shared" si="58"/>
        <v>1</v>
      </c>
      <c r="O98" s="327">
        <f t="shared" si="59"/>
        <v>0</v>
      </c>
      <c r="P98" s="328"/>
      <c r="Q98" s="328"/>
      <c r="R98" s="328"/>
      <c r="S98" s="328"/>
      <c r="T98" s="328"/>
      <c r="U98" s="328"/>
      <c r="V98" s="328"/>
      <c r="W98" s="328"/>
      <c r="X98" s="328">
        <v>1</v>
      </c>
      <c r="Y98" s="200"/>
      <c r="Z98" s="200"/>
      <c r="AA98" s="200"/>
      <c r="AB98" s="200"/>
      <c r="AC98" s="200"/>
      <c r="BJ98" s="313">
        <f t="shared" si="49"/>
        <v>0</v>
      </c>
      <c r="BK98" s="313">
        <f t="shared" si="50"/>
        <v>0</v>
      </c>
    </row>
    <row r="99" spans="1:63" ht="25.5" hidden="1">
      <c r="A99" s="229" t="s">
        <v>411</v>
      </c>
      <c r="B99" s="23" t="s">
        <v>412</v>
      </c>
      <c r="C99" s="26" t="s">
        <v>139</v>
      </c>
      <c r="D99" s="327">
        <f t="shared" si="57"/>
        <v>0</v>
      </c>
      <c r="E99" s="327">
        <f t="shared" si="57"/>
        <v>0</v>
      </c>
      <c r="F99" s="328"/>
      <c r="G99" s="328"/>
      <c r="H99" s="328"/>
      <c r="I99" s="328"/>
      <c r="J99" s="328"/>
      <c r="K99" s="328"/>
      <c r="L99" s="328"/>
      <c r="M99" s="328"/>
      <c r="N99" s="327">
        <f t="shared" si="58"/>
        <v>0</v>
      </c>
      <c r="O99" s="327">
        <f t="shared" si="59"/>
        <v>0</v>
      </c>
      <c r="P99" s="328"/>
      <c r="Q99" s="328"/>
      <c r="R99" s="328"/>
      <c r="S99" s="328"/>
      <c r="T99" s="328"/>
      <c r="U99" s="328"/>
      <c r="V99" s="328"/>
      <c r="W99" s="328"/>
      <c r="X99" s="328"/>
      <c r="Y99" s="200"/>
      <c r="Z99" s="200"/>
      <c r="AA99" s="200"/>
      <c r="AB99" s="200"/>
      <c r="AC99" s="200"/>
      <c r="BJ99" s="313">
        <f t="shared" si="49"/>
        <v>0</v>
      </c>
      <c r="BK99" s="313">
        <f t="shared" si="50"/>
        <v>0</v>
      </c>
    </row>
    <row r="100" spans="1:63" ht="12.75" hidden="1">
      <c r="A100" s="229" t="s">
        <v>195</v>
      </c>
      <c r="B100" s="23" t="s">
        <v>413</v>
      </c>
      <c r="C100" s="26" t="s">
        <v>139</v>
      </c>
      <c r="D100" s="331">
        <f>SUM(D101,D103:D105)</f>
        <v>0</v>
      </c>
      <c r="E100" s="331">
        <f aca="true" t="shared" si="60" ref="E100:M100">SUM(E101,E103:E105)</f>
        <v>0</v>
      </c>
      <c r="F100" s="331">
        <f t="shared" si="60"/>
        <v>0</v>
      </c>
      <c r="G100" s="331">
        <f t="shared" si="60"/>
        <v>0</v>
      </c>
      <c r="H100" s="331">
        <f t="shared" si="60"/>
        <v>0</v>
      </c>
      <c r="I100" s="331">
        <f t="shared" si="60"/>
        <v>0</v>
      </c>
      <c r="J100" s="331">
        <f t="shared" si="60"/>
        <v>0</v>
      </c>
      <c r="K100" s="331">
        <f t="shared" si="60"/>
        <v>0</v>
      </c>
      <c r="L100" s="331">
        <f t="shared" si="60"/>
        <v>0</v>
      </c>
      <c r="M100" s="331">
        <f t="shared" si="60"/>
        <v>0</v>
      </c>
      <c r="N100" s="331">
        <f aca="true" t="shared" si="61" ref="N100:AC100">SUM(N101,N103:N105)</f>
        <v>0</v>
      </c>
      <c r="O100" s="331">
        <f t="shared" si="61"/>
        <v>0</v>
      </c>
      <c r="P100" s="331">
        <f t="shared" si="61"/>
        <v>0</v>
      </c>
      <c r="Q100" s="331">
        <f t="shared" si="61"/>
        <v>0</v>
      </c>
      <c r="R100" s="331">
        <f t="shared" si="61"/>
        <v>0</v>
      </c>
      <c r="S100" s="331">
        <f t="shared" si="61"/>
        <v>0</v>
      </c>
      <c r="T100" s="331">
        <f t="shared" si="61"/>
        <v>0</v>
      </c>
      <c r="U100" s="331">
        <f t="shared" si="61"/>
        <v>0</v>
      </c>
      <c r="V100" s="331">
        <f t="shared" si="61"/>
        <v>0</v>
      </c>
      <c r="W100" s="331">
        <f t="shared" si="61"/>
        <v>0</v>
      </c>
      <c r="X100" s="331">
        <f t="shared" si="61"/>
        <v>0</v>
      </c>
      <c r="Y100" s="202">
        <f t="shared" si="61"/>
        <v>0</v>
      </c>
      <c r="Z100" s="202">
        <f t="shared" si="61"/>
        <v>0</v>
      </c>
      <c r="AA100" s="202">
        <f t="shared" si="61"/>
        <v>0</v>
      </c>
      <c r="AB100" s="202">
        <f t="shared" si="61"/>
        <v>0</v>
      </c>
      <c r="AC100" s="202">
        <f t="shared" si="61"/>
        <v>0</v>
      </c>
      <c r="BJ100" s="313">
        <f t="shared" si="49"/>
        <v>0</v>
      </c>
      <c r="BK100" s="313">
        <f t="shared" si="50"/>
        <v>0</v>
      </c>
    </row>
    <row r="101" spans="1:63" ht="25.5" hidden="1">
      <c r="A101" s="237" t="s">
        <v>401</v>
      </c>
      <c r="B101" s="23" t="s">
        <v>414</v>
      </c>
      <c r="C101" s="26" t="s">
        <v>139</v>
      </c>
      <c r="D101" s="327">
        <f aca="true" t="shared" si="62" ref="D101:E105">SUM(F101,H101,J101,L101)</f>
        <v>0</v>
      </c>
      <c r="E101" s="327">
        <f t="shared" si="62"/>
        <v>0</v>
      </c>
      <c r="F101" s="328"/>
      <c r="G101" s="328"/>
      <c r="H101" s="328"/>
      <c r="I101" s="328"/>
      <c r="J101" s="328"/>
      <c r="K101" s="328"/>
      <c r="L101" s="328"/>
      <c r="M101" s="328"/>
      <c r="N101" s="327">
        <f aca="true" t="shared" si="63" ref="N101:O105">SUM(P101,T101,V101,X101)</f>
        <v>0</v>
      </c>
      <c r="O101" s="327">
        <f t="shared" si="63"/>
        <v>0</v>
      </c>
      <c r="P101" s="328"/>
      <c r="Q101" s="328"/>
      <c r="R101" s="328"/>
      <c r="S101" s="328"/>
      <c r="T101" s="328"/>
      <c r="U101" s="328"/>
      <c r="V101" s="328"/>
      <c r="W101" s="328"/>
      <c r="X101" s="328"/>
      <c r="Y101" s="200"/>
      <c r="Z101" s="200"/>
      <c r="AA101" s="200"/>
      <c r="AB101" s="200"/>
      <c r="AC101" s="200"/>
      <c r="BJ101" s="313">
        <f t="shared" si="49"/>
        <v>0</v>
      </c>
      <c r="BK101" s="313">
        <f t="shared" si="50"/>
        <v>0</v>
      </c>
    </row>
    <row r="102" spans="1:63" ht="25.5" hidden="1">
      <c r="A102" s="231" t="s">
        <v>403</v>
      </c>
      <c r="B102" s="23" t="s">
        <v>415</v>
      </c>
      <c r="C102" s="26" t="s">
        <v>139</v>
      </c>
      <c r="D102" s="327">
        <f t="shared" si="62"/>
        <v>0</v>
      </c>
      <c r="E102" s="327">
        <f t="shared" si="62"/>
        <v>0</v>
      </c>
      <c r="F102" s="328"/>
      <c r="G102" s="328"/>
      <c r="H102" s="328"/>
      <c r="I102" s="328"/>
      <c r="J102" s="328"/>
      <c r="K102" s="328"/>
      <c r="L102" s="328"/>
      <c r="M102" s="328"/>
      <c r="N102" s="327">
        <f t="shared" si="63"/>
        <v>0</v>
      </c>
      <c r="O102" s="327">
        <f t="shared" si="63"/>
        <v>0</v>
      </c>
      <c r="P102" s="328"/>
      <c r="Q102" s="328"/>
      <c r="R102" s="328"/>
      <c r="S102" s="328"/>
      <c r="T102" s="328"/>
      <c r="U102" s="328"/>
      <c r="V102" s="328"/>
      <c r="W102" s="328"/>
      <c r="X102" s="328"/>
      <c r="Y102" s="200"/>
      <c r="Z102" s="200"/>
      <c r="AA102" s="200"/>
      <c r="AB102" s="200"/>
      <c r="AC102" s="200"/>
      <c r="BJ102" s="313">
        <f t="shared" si="49"/>
        <v>0</v>
      </c>
      <c r="BK102" s="313">
        <f t="shared" si="50"/>
        <v>0</v>
      </c>
    </row>
    <row r="103" spans="1:63" ht="12.75" hidden="1">
      <c r="A103" s="237" t="s">
        <v>405</v>
      </c>
      <c r="B103" s="23" t="s">
        <v>416</v>
      </c>
      <c r="C103" s="26" t="s">
        <v>139</v>
      </c>
      <c r="D103" s="327">
        <f t="shared" si="62"/>
        <v>0</v>
      </c>
      <c r="E103" s="327">
        <f t="shared" si="62"/>
        <v>0</v>
      </c>
      <c r="F103" s="328"/>
      <c r="G103" s="328"/>
      <c r="H103" s="328"/>
      <c r="I103" s="328"/>
      <c r="J103" s="328"/>
      <c r="K103" s="328"/>
      <c r="L103" s="328"/>
      <c r="M103" s="328"/>
      <c r="N103" s="327">
        <f t="shared" si="63"/>
        <v>0</v>
      </c>
      <c r="O103" s="327">
        <f t="shared" si="63"/>
        <v>0</v>
      </c>
      <c r="P103" s="328"/>
      <c r="Q103" s="328"/>
      <c r="R103" s="328"/>
      <c r="S103" s="328"/>
      <c r="T103" s="328"/>
      <c r="U103" s="328"/>
      <c r="V103" s="328"/>
      <c r="W103" s="328"/>
      <c r="X103" s="328"/>
      <c r="Y103" s="200"/>
      <c r="Z103" s="200"/>
      <c r="AA103" s="200"/>
      <c r="AB103" s="200"/>
      <c r="AC103" s="200"/>
      <c r="BJ103" s="313">
        <f t="shared" si="49"/>
        <v>0</v>
      </c>
      <c r="BK103" s="313">
        <f t="shared" si="50"/>
        <v>0</v>
      </c>
    </row>
    <row r="104" spans="1:63" ht="12.75" hidden="1">
      <c r="A104" s="237" t="s">
        <v>407</v>
      </c>
      <c r="B104" s="23" t="s">
        <v>417</v>
      </c>
      <c r="C104" s="26" t="s">
        <v>139</v>
      </c>
      <c r="D104" s="327">
        <f t="shared" si="62"/>
        <v>0</v>
      </c>
      <c r="E104" s="327">
        <f t="shared" si="62"/>
        <v>0</v>
      </c>
      <c r="F104" s="328"/>
      <c r="G104" s="328"/>
      <c r="H104" s="328"/>
      <c r="I104" s="328"/>
      <c r="J104" s="328"/>
      <c r="K104" s="328"/>
      <c r="L104" s="328"/>
      <c r="M104" s="328"/>
      <c r="N104" s="327">
        <f t="shared" si="63"/>
        <v>0</v>
      </c>
      <c r="O104" s="327">
        <f t="shared" si="63"/>
        <v>0</v>
      </c>
      <c r="P104" s="328"/>
      <c r="Q104" s="328"/>
      <c r="R104" s="328"/>
      <c r="S104" s="328"/>
      <c r="T104" s="328"/>
      <c r="U104" s="328"/>
      <c r="V104" s="328"/>
      <c r="W104" s="328"/>
      <c r="X104" s="328"/>
      <c r="Y104" s="200"/>
      <c r="Z104" s="200"/>
      <c r="AA104" s="200"/>
      <c r="AB104" s="200"/>
      <c r="AC104" s="200"/>
      <c r="BJ104" s="313">
        <f t="shared" si="49"/>
        <v>0</v>
      </c>
      <c r="BK104" s="313">
        <f t="shared" si="50"/>
        <v>0</v>
      </c>
    </row>
    <row r="105" spans="1:63" ht="12.75" hidden="1">
      <c r="A105" s="237" t="s">
        <v>409</v>
      </c>
      <c r="B105" s="23" t="s">
        <v>418</v>
      </c>
      <c r="C105" s="26" t="s">
        <v>139</v>
      </c>
      <c r="D105" s="327">
        <f t="shared" si="62"/>
        <v>0</v>
      </c>
      <c r="E105" s="327">
        <f t="shared" si="62"/>
        <v>0</v>
      </c>
      <c r="F105" s="328"/>
      <c r="G105" s="328"/>
      <c r="H105" s="328"/>
      <c r="I105" s="328"/>
      <c r="J105" s="328"/>
      <c r="K105" s="328"/>
      <c r="L105" s="328"/>
      <c r="M105" s="328"/>
      <c r="N105" s="327">
        <f t="shared" si="63"/>
        <v>0</v>
      </c>
      <c r="O105" s="327">
        <f t="shared" si="63"/>
        <v>0</v>
      </c>
      <c r="P105" s="328"/>
      <c r="Q105" s="328"/>
      <c r="R105" s="328"/>
      <c r="S105" s="328"/>
      <c r="T105" s="328"/>
      <c r="U105" s="328"/>
      <c r="V105" s="328"/>
      <c r="W105" s="328"/>
      <c r="X105" s="328"/>
      <c r="Y105" s="200"/>
      <c r="Z105" s="200"/>
      <c r="AA105" s="200"/>
      <c r="AB105" s="200"/>
      <c r="AC105" s="200"/>
      <c r="BJ105" s="313">
        <f t="shared" si="49"/>
        <v>0</v>
      </c>
      <c r="BK105" s="313">
        <f t="shared" si="50"/>
        <v>0</v>
      </c>
    </row>
    <row r="106" spans="1:63" ht="12.75">
      <c r="A106" s="228" t="s">
        <v>147</v>
      </c>
      <c r="B106" s="23" t="s">
        <v>419</v>
      </c>
      <c r="C106" s="26" t="s">
        <v>139</v>
      </c>
      <c r="D106" s="331">
        <f>SUM(D107,D109:D111)</f>
        <v>0</v>
      </c>
      <c r="E106" s="331">
        <f aca="true" t="shared" si="64" ref="E106:M106">SUM(E107,E109:E111)</f>
        <v>0</v>
      </c>
      <c r="F106" s="331">
        <f t="shared" si="64"/>
        <v>0</v>
      </c>
      <c r="G106" s="331">
        <f t="shared" si="64"/>
        <v>0</v>
      </c>
      <c r="H106" s="331">
        <f t="shared" si="64"/>
        <v>0</v>
      </c>
      <c r="I106" s="331">
        <f t="shared" si="64"/>
        <v>0</v>
      </c>
      <c r="J106" s="331">
        <f t="shared" si="64"/>
        <v>0</v>
      </c>
      <c r="K106" s="331">
        <f t="shared" si="64"/>
        <v>0</v>
      </c>
      <c r="L106" s="331">
        <f t="shared" si="64"/>
        <v>0</v>
      </c>
      <c r="M106" s="331">
        <f t="shared" si="64"/>
        <v>0</v>
      </c>
      <c r="N106" s="331">
        <f aca="true" t="shared" si="65" ref="N106:AC106">SUM(N107,N109:N111)</f>
        <v>6.5</v>
      </c>
      <c r="O106" s="331">
        <f t="shared" si="65"/>
        <v>0</v>
      </c>
      <c r="P106" s="331">
        <f t="shared" si="65"/>
        <v>0</v>
      </c>
      <c r="Q106" s="331">
        <f t="shared" si="65"/>
        <v>0</v>
      </c>
      <c r="R106" s="331">
        <f t="shared" si="65"/>
        <v>0</v>
      </c>
      <c r="S106" s="331">
        <f t="shared" si="65"/>
        <v>0</v>
      </c>
      <c r="T106" s="331">
        <f t="shared" si="65"/>
        <v>0</v>
      </c>
      <c r="U106" s="331">
        <f t="shared" si="65"/>
        <v>0</v>
      </c>
      <c r="V106" s="331">
        <f t="shared" si="65"/>
        <v>0</v>
      </c>
      <c r="W106" s="331">
        <f t="shared" si="65"/>
        <v>0</v>
      </c>
      <c r="X106" s="331">
        <f t="shared" si="65"/>
        <v>6.5</v>
      </c>
      <c r="Y106" s="202">
        <f t="shared" si="65"/>
        <v>0</v>
      </c>
      <c r="Z106" s="202">
        <f t="shared" si="65"/>
        <v>0</v>
      </c>
      <c r="AA106" s="202">
        <f t="shared" si="65"/>
        <v>0</v>
      </c>
      <c r="AB106" s="202">
        <f t="shared" si="65"/>
        <v>0</v>
      </c>
      <c r="AC106" s="202">
        <f t="shared" si="65"/>
        <v>0</v>
      </c>
      <c r="BJ106" s="313">
        <f t="shared" si="49"/>
        <v>0</v>
      </c>
      <c r="BK106" s="313">
        <f t="shared" si="50"/>
        <v>0</v>
      </c>
    </row>
    <row r="107" spans="1:63" ht="25.5">
      <c r="A107" s="229" t="s">
        <v>401</v>
      </c>
      <c r="B107" s="23" t="s">
        <v>420</v>
      </c>
      <c r="C107" s="26" t="s">
        <v>139</v>
      </c>
      <c r="D107" s="327">
        <f aca="true" t="shared" si="66" ref="D107:E148">SUM(F107,H107,J107,L107)</f>
        <v>0</v>
      </c>
      <c r="E107" s="327">
        <f t="shared" si="66"/>
        <v>0</v>
      </c>
      <c r="F107" s="328"/>
      <c r="G107" s="328"/>
      <c r="H107" s="328"/>
      <c r="I107" s="328"/>
      <c r="J107" s="328"/>
      <c r="K107" s="328"/>
      <c r="L107" s="328"/>
      <c r="M107" s="328"/>
      <c r="N107" s="327">
        <f aca="true" t="shared" si="67" ref="N107:N148">SUM(P107,T107,V107,X107)</f>
        <v>6.5</v>
      </c>
      <c r="O107" s="327">
        <f aca="true" t="shared" si="68" ref="O107:O123">SUM(Q107,U107,W107,Y107)</f>
        <v>0</v>
      </c>
      <c r="P107" s="328"/>
      <c r="Q107" s="328"/>
      <c r="R107" s="328"/>
      <c r="S107" s="328"/>
      <c r="T107" s="328"/>
      <c r="U107" s="328"/>
      <c r="V107" s="328"/>
      <c r="W107" s="328"/>
      <c r="X107" s="328">
        <v>6.5</v>
      </c>
      <c r="Y107" s="200"/>
      <c r="Z107" s="200"/>
      <c r="AA107" s="200"/>
      <c r="AB107" s="200"/>
      <c r="AC107" s="200"/>
      <c r="BJ107" s="313">
        <f t="shared" si="49"/>
        <v>0</v>
      </c>
      <c r="BK107" s="313">
        <f t="shared" si="50"/>
        <v>0</v>
      </c>
    </row>
    <row r="108" spans="1:63" ht="25.5" hidden="1">
      <c r="A108" s="231" t="s">
        <v>403</v>
      </c>
      <c r="B108" s="23" t="s">
        <v>421</v>
      </c>
      <c r="C108" s="26" t="s">
        <v>139</v>
      </c>
      <c r="D108" s="327">
        <f t="shared" si="66"/>
        <v>0</v>
      </c>
      <c r="E108" s="327">
        <f t="shared" si="66"/>
        <v>0</v>
      </c>
      <c r="F108" s="328"/>
      <c r="G108" s="328"/>
      <c r="H108" s="328"/>
      <c r="I108" s="328"/>
      <c r="J108" s="328"/>
      <c r="K108" s="328"/>
      <c r="L108" s="328"/>
      <c r="M108" s="328"/>
      <c r="N108" s="327">
        <f t="shared" si="67"/>
        <v>0</v>
      </c>
      <c r="O108" s="327">
        <f t="shared" si="68"/>
        <v>0</v>
      </c>
      <c r="P108" s="328"/>
      <c r="Q108" s="328"/>
      <c r="R108" s="328"/>
      <c r="S108" s="328"/>
      <c r="T108" s="328"/>
      <c r="U108" s="328"/>
      <c r="V108" s="328"/>
      <c r="W108" s="328"/>
      <c r="X108" s="328"/>
      <c r="Y108" s="200"/>
      <c r="Z108" s="200"/>
      <c r="AA108" s="200"/>
      <c r="AB108" s="200"/>
      <c r="AC108" s="200"/>
      <c r="BJ108" s="313">
        <f t="shared" si="49"/>
        <v>0</v>
      </c>
      <c r="BK108" s="313">
        <f t="shared" si="50"/>
        <v>0</v>
      </c>
    </row>
    <row r="109" spans="1:63" ht="12.75" hidden="1">
      <c r="A109" s="237" t="s">
        <v>405</v>
      </c>
      <c r="B109" s="23" t="s">
        <v>422</v>
      </c>
      <c r="C109" s="26" t="s">
        <v>139</v>
      </c>
      <c r="D109" s="327">
        <f t="shared" si="66"/>
        <v>0</v>
      </c>
      <c r="E109" s="327">
        <f t="shared" si="66"/>
        <v>0</v>
      </c>
      <c r="F109" s="328"/>
      <c r="G109" s="328"/>
      <c r="H109" s="328"/>
      <c r="I109" s="328"/>
      <c r="J109" s="328"/>
      <c r="K109" s="328"/>
      <c r="L109" s="328"/>
      <c r="M109" s="328"/>
      <c r="N109" s="327">
        <f t="shared" si="67"/>
        <v>0</v>
      </c>
      <c r="O109" s="327">
        <f t="shared" si="68"/>
        <v>0</v>
      </c>
      <c r="P109" s="328"/>
      <c r="Q109" s="328"/>
      <c r="R109" s="328"/>
      <c r="S109" s="328"/>
      <c r="T109" s="328"/>
      <c r="U109" s="328"/>
      <c r="V109" s="328"/>
      <c r="W109" s="328"/>
      <c r="X109" s="328"/>
      <c r="Y109" s="200"/>
      <c r="Z109" s="200"/>
      <c r="AA109" s="200"/>
      <c r="AB109" s="200"/>
      <c r="AC109" s="200"/>
      <c r="BJ109" s="313">
        <f t="shared" si="49"/>
        <v>0</v>
      </c>
      <c r="BK109" s="313">
        <f t="shared" si="50"/>
        <v>0</v>
      </c>
    </row>
    <row r="110" spans="1:63" ht="12.75" hidden="1">
      <c r="A110" s="237" t="s">
        <v>407</v>
      </c>
      <c r="B110" s="23" t="s">
        <v>423</v>
      </c>
      <c r="C110" s="26" t="s">
        <v>139</v>
      </c>
      <c r="D110" s="327">
        <f t="shared" si="66"/>
        <v>0</v>
      </c>
      <c r="E110" s="327">
        <f t="shared" si="66"/>
        <v>0</v>
      </c>
      <c r="F110" s="328"/>
      <c r="G110" s="328"/>
      <c r="H110" s="328"/>
      <c r="I110" s="328"/>
      <c r="J110" s="328"/>
      <c r="K110" s="328"/>
      <c r="L110" s="328"/>
      <c r="M110" s="328"/>
      <c r="N110" s="327">
        <f t="shared" si="67"/>
        <v>0</v>
      </c>
      <c r="O110" s="327">
        <f t="shared" si="68"/>
        <v>0</v>
      </c>
      <c r="P110" s="328"/>
      <c r="Q110" s="328"/>
      <c r="R110" s="328"/>
      <c r="S110" s="328"/>
      <c r="T110" s="328"/>
      <c r="U110" s="328"/>
      <c r="V110" s="328"/>
      <c r="W110" s="328"/>
      <c r="X110" s="328"/>
      <c r="Y110" s="200"/>
      <c r="Z110" s="200"/>
      <c r="AA110" s="200"/>
      <c r="AB110" s="200"/>
      <c r="AC110" s="200"/>
      <c r="BJ110" s="313">
        <f t="shared" si="49"/>
        <v>0</v>
      </c>
      <c r="BK110" s="313">
        <f t="shared" si="50"/>
        <v>0</v>
      </c>
    </row>
    <row r="111" spans="1:63" ht="12.75" hidden="1">
      <c r="A111" s="237" t="s">
        <v>409</v>
      </c>
      <c r="B111" s="23" t="s">
        <v>424</v>
      </c>
      <c r="C111" s="26" t="s">
        <v>139</v>
      </c>
      <c r="D111" s="327">
        <f t="shared" si="66"/>
        <v>0</v>
      </c>
      <c r="E111" s="327">
        <f t="shared" si="66"/>
        <v>0</v>
      </c>
      <c r="F111" s="328"/>
      <c r="G111" s="328"/>
      <c r="H111" s="328"/>
      <c r="I111" s="328"/>
      <c r="J111" s="328"/>
      <c r="K111" s="328"/>
      <c r="L111" s="328"/>
      <c r="M111" s="328"/>
      <c r="N111" s="327">
        <f t="shared" si="67"/>
        <v>0</v>
      </c>
      <c r="O111" s="327">
        <f t="shared" si="68"/>
        <v>0</v>
      </c>
      <c r="P111" s="328"/>
      <c r="Q111" s="328"/>
      <c r="R111" s="328"/>
      <c r="S111" s="328"/>
      <c r="T111" s="328"/>
      <c r="U111" s="328"/>
      <c r="V111" s="328"/>
      <c r="W111" s="328"/>
      <c r="X111" s="328"/>
      <c r="Y111" s="200"/>
      <c r="Z111" s="200"/>
      <c r="AA111" s="200"/>
      <c r="AB111" s="200"/>
      <c r="AC111" s="200"/>
      <c r="BJ111" s="313">
        <f t="shared" si="49"/>
        <v>0</v>
      </c>
      <c r="BK111" s="313">
        <f t="shared" si="50"/>
        <v>0</v>
      </c>
    </row>
    <row r="112" spans="1:63" ht="25.5">
      <c r="A112" s="228" t="s">
        <v>257</v>
      </c>
      <c r="B112" s="23" t="s">
        <v>425</v>
      </c>
      <c r="C112" s="26" t="s">
        <v>139</v>
      </c>
      <c r="D112" s="327">
        <f t="shared" si="66"/>
        <v>9394</v>
      </c>
      <c r="E112" s="327">
        <f t="shared" si="66"/>
        <v>21009.1</v>
      </c>
      <c r="F112" s="328">
        <v>9394</v>
      </c>
      <c r="G112" s="328">
        <v>21009.1</v>
      </c>
      <c r="H112" s="328"/>
      <c r="I112" s="328"/>
      <c r="J112" s="328"/>
      <c r="K112" s="328"/>
      <c r="L112" s="328"/>
      <c r="M112" s="328"/>
      <c r="N112" s="329">
        <f t="shared" si="67"/>
        <v>9439.2</v>
      </c>
      <c r="O112" s="327">
        <f t="shared" si="68"/>
        <v>21009.1</v>
      </c>
      <c r="P112" s="328">
        <v>9394</v>
      </c>
      <c r="Q112" s="328">
        <v>21009.1</v>
      </c>
      <c r="R112" s="328"/>
      <c r="S112" s="328"/>
      <c r="T112" s="328"/>
      <c r="U112" s="328"/>
      <c r="V112" s="328"/>
      <c r="W112" s="328"/>
      <c r="X112" s="328">
        <v>45.2</v>
      </c>
      <c r="Y112" s="200"/>
      <c r="Z112" s="200"/>
      <c r="AA112" s="200"/>
      <c r="AB112" s="200"/>
      <c r="AC112" s="200"/>
      <c r="BJ112" s="313">
        <f t="shared" si="49"/>
        <v>0</v>
      </c>
      <c r="BK112" s="313">
        <f t="shared" si="50"/>
        <v>0</v>
      </c>
    </row>
    <row r="113" spans="1:63" ht="12.75">
      <c r="A113" s="228" t="s">
        <v>243</v>
      </c>
      <c r="B113" s="23" t="s">
        <v>426</v>
      </c>
      <c r="C113" s="26" t="s">
        <v>139</v>
      </c>
      <c r="D113" s="327">
        <f t="shared" si="66"/>
        <v>701</v>
      </c>
      <c r="E113" s="327">
        <f t="shared" si="66"/>
        <v>4158</v>
      </c>
      <c r="F113" s="328">
        <v>701</v>
      </c>
      <c r="G113" s="328">
        <v>4158</v>
      </c>
      <c r="H113" s="328"/>
      <c r="I113" s="328"/>
      <c r="J113" s="328"/>
      <c r="K113" s="328"/>
      <c r="L113" s="328"/>
      <c r="M113" s="328"/>
      <c r="N113" s="327">
        <f t="shared" si="67"/>
        <v>714</v>
      </c>
      <c r="O113" s="327">
        <f t="shared" si="68"/>
        <v>4158</v>
      </c>
      <c r="P113" s="328">
        <v>701</v>
      </c>
      <c r="Q113" s="328">
        <v>4158</v>
      </c>
      <c r="R113" s="328"/>
      <c r="S113" s="328"/>
      <c r="T113" s="328"/>
      <c r="U113" s="328"/>
      <c r="V113" s="328"/>
      <c r="W113" s="328"/>
      <c r="X113" s="328">
        <v>13</v>
      </c>
      <c r="Y113" s="200"/>
      <c r="Z113" s="200"/>
      <c r="AA113" s="200"/>
      <c r="AB113" s="200"/>
      <c r="AC113" s="200"/>
      <c r="BJ113" s="313">
        <f t="shared" si="49"/>
        <v>0</v>
      </c>
      <c r="BK113" s="313">
        <f t="shared" si="50"/>
        <v>0</v>
      </c>
    </row>
    <row r="114" spans="1:63" ht="25.5" hidden="1">
      <c r="A114" s="228" t="s">
        <v>172</v>
      </c>
      <c r="B114" s="23" t="s">
        <v>427</v>
      </c>
      <c r="C114" s="26" t="s">
        <v>139</v>
      </c>
      <c r="D114" s="327">
        <f t="shared" si="66"/>
        <v>0</v>
      </c>
      <c r="E114" s="327">
        <f t="shared" si="66"/>
        <v>0</v>
      </c>
      <c r="F114" s="328"/>
      <c r="G114" s="328"/>
      <c r="H114" s="328"/>
      <c r="I114" s="328"/>
      <c r="J114" s="328"/>
      <c r="K114" s="328"/>
      <c r="L114" s="328"/>
      <c r="M114" s="328"/>
      <c r="N114" s="327">
        <f t="shared" si="67"/>
        <v>0</v>
      </c>
      <c r="O114" s="327">
        <f t="shared" si="68"/>
        <v>0</v>
      </c>
      <c r="P114" s="328"/>
      <c r="Q114" s="328"/>
      <c r="R114" s="328"/>
      <c r="S114" s="328"/>
      <c r="T114" s="328"/>
      <c r="U114" s="328"/>
      <c r="V114" s="328"/>
      <c r="W114" s="328"/>
      <c r="X114" s="328"/>
      <c r="Y114" s="200"/>
      <c r="Z114" s="200"/>
      <c r="AA114" s="200"/>
      <c r="AB114" s="200"/>
      <c r="AC114" s="200"/>
      <c r="BJ114" s="313">
        <f t="shared" si="49"/>
        <v>0</v>
      </c>
      <c r="BK114" s="313">
        <f t="shared" si="50"/>
        <v>0</v>
      </c>
    </row>
    <row r="115" spans="1:63" ht="25.5" hidden="1">
      <c r="A115" s="229" t="s">
        <v>244</v>
      </c>
      <c r="B115" s="23" t="s">
        <v>428</v>
      </c>
      <c r="C115" s="26" t="s">
        <v>139</v>
      </c>
      <c r="D115" s="327">
        <f t="shared" si="66"/>
        <v>0</v>
      </c>
      <c r="E115" s="327">
        <f t="shared" si="66"/>
        <v>0</v>
      </c>
      <c r="F115" s="328"/>
      <c r="G115" s="328"/>
      <c r="H115" s="328"/>
      <c r="I115" s="328"/>
      <c r="J115" s="328"/>
      <c r="K115" s="328"/>
      <c r="L115" s="328"/>
      <c r="M115" s="328"/>
      <c r="N115" s="327">
        <f t="shared" si="67"/>
        <v>0</v>
      </c>
      <c r="O115" s="327">
        <f t="shared" si="68"/>
        <v>0</v>
      </c>
      <c r="P115" s="328"/>
      <c r="Q115" s="328"/>
      <c r="R115" s="328"/>
      <c r="S115" s="328"/>
      <c r="T115" s="328"/>
      <c r="U115" s="328"/>
      <c r="V115" s="328"/>
      <c r="W115" s="328"/>
      <c r="X115" s="328"/>
      <c r="Y115" s="200"/>
      <c r="Z115" s="200"/>
      <c r="AA115" s="200"/>
      <c r="AB115" s="200"/>
      <c r="AC115" s="200"/>
      <c r="BJ115" s="313">
        <f t="shared" si="49"/>
        <v>0</v>
      </c>
      <c r="BK115" s="313">
        <f t="shared" si="50"/>
        <v>0</v>
      </c>
    </row>
    <row r="116" spans="1:63" ht="12.75" hidden="1">
      <c r="A116" s="229" t="s">
        <v>196</v>
      </c>
      <c r="B116" s="23" t="s">
        <v>429</v>
      </c>
      <c r="C116" s="26" t="s">
        <v>139</v>
      </c>
      <c r="D116" s="327">
        <f t="shared" si="66"/>
        <v>0</v>
      </c>
      <c r="E116" s="327">
        <f t="shared" si="66"/>
        <v>0</v>
      </c>
      <c r="F116" s="328"/>
      <c r="G116" s="328"/>
      <c r="H116" s="328"/>
      <c r="I116" s="328"/>
      <c r="J116" s="328"/>
      <c r="K116" s="328"/>
      <c r="L116" s="328"/>
      <c r="M116" s="328"/>
      <c r="N116" s="327">
        <f t="shared" si="67"/>
        <v>0</v>
      </c>
      <c r="O116" s="327">
        <f t="shared" si="68"/>
        <v>0</v>
      </c>
      <c r="P116" s="328"/>
      <c r="Q116" s="328"/>
      <c r="R116" s="328"/>
      <c r="S116" s="328"/>
      <c r="T116" s="328"/>
      <c r="U116" s="328"/>
      <c r="V116" s="328"/>
      <c r="W116" s="328"/>
      <c r="X116" s="328"/>
      <c r="Y116" s="200"/>
      <c r="Z116" s="200"/>
      <c r="AA116" s="200"/>
      <c r="AB116" s="200"/>
      <c r="AC116" s="200"/>
      <c r="BJ116" s="313">
        <f t="shared" si="49"/>
        <v>0</v>
      </c>
      <c r="BK116" s="313">
        <f t="shared" si="50"/>
        <v>0</v>
      </c>
    </row>
    <row r="117" spans="1:63" ht="12.75">
      <c r="A117" s="228" t="s">
        <v>41</v>
      </c>
      <c r="B117" s="23" t="s">
        <v>430</v>
      </c>
      <c r="C117" s="26" t="s">
        <v>139</v>
      </c>
      <c r="D117" s="327">
        <f t="shared" si="66"/>
        <v>625.8</v>
      </c>
      <c r="E117" s="327">
        <f t="shared" si="66"/>
        <v>1236.7</v>
      </c>
      <c r="F117" s="328">
        <v>625.8</v>
      </c>
      <c r="G117" s="328">
        <v>1236.7</v>
      </c>
      <c r="H117" s="328"/>
      <c r="I117" s="328"/>
      <c r="J117" s="328"/>
      <c r="K117" s="328"/>
      <c r="L117" s="328"/>
      <c r="M117" s="328"/>
      <c r="N117" s="327">
        <f t="shared" si="67"/>
        <v>669.5999999999999</v>
      </c>
      <c r="O117" s="327">
        <f t="shared" si="68"/>
        <v>1236.7</v>
      </c>
      <c r="P117" s="328">
        <v>625.8</v>
      </c>
      <c r="Q117" s="328">
        <v>1236.7</v>
      </c>
      <c r="R117" s="328"/>
      <c r="S117" s="328"/>
      <c r="T117" s="328"/>
      <c r="U117" s="328"/>
      <c r="V117" s="328"/>
      <c r="W117" s="328"/>
      <c r="X117" s="328">
        <v>43.8</v>
      </c>
      <c r="Y117" s="200"/>
      <c r="Z117" s="200"/>
      <c r="AA117" s="200"/>
      <c r="AB117" s="200"/>
      <c r="AC117" s="200"/>
      <c r="BJ117" s="313">
        <f t="shared" si="49"/>
        <v>0</v>
      </c>
      <c r="BK117" s="313">
        <f t="shared" si="50"/>
        <v>0</v>
      </c>
    </row>
    <row r="118" spans="1:63" ht="38.25">
      <c r="A118" s="229" t="s">
        <v>431</v>
      </c>
      <c r="B118" s="23" t="s">
        <v>432</v>
      </c>
      <c r="C118" s="26" t="s">
        <v>139</v>
      </c>
      <c r="D118" s="327">
        <f t="shared" si="66"/>
        <v>189.4</v>
      </c>
      <c r="E118" s="327">
        <f t="shared" si="66"/>
        <v>374.3</v>
      </c>
      <c r="F118" s="328">
        <v>189.4</v>
      </c>
      <c r="G118" s="328">
        <v>374.3</v>
      </c>
      <c r="H118" s="328"/>
      <c r="I118" s="328"/>
      <c r="J118" s="328"/>
      <c r="K118" s="328"/>
      <c r="L118" s="328"/>
      <c r="M118" s="328"/>
      <c r="N118" s="327">
        <f t="shared" si="67"/>
        <v>189.4</v>
      </c>
      <c r="O118" s="327">
        <f t="shared" si="68"/>
        <v>374.3</v>
      </c>
      <c r="P118" s="328">
        <v>189.4</v>
      </c>
      <c r="Q118" s="328">
        <v>374.3</v>
      </c>
      <c r="R118" s="328"/>
      <c r="S118" s="328"/>
      <c r="T118" s="328"/>
      <c r="U118" s="328"/>
      <c r="V118" s="328"/>
      <c r="W118" s="328"/>
      <c r="X118" s="328"/>
      <c r="Y118" s="200"/>
      <c r="Z118" s="200"/>
      <c r="AA118" s="200"/>
      <c r="AB118" s="200"/>
      <c r="AC118" s="200"/>
      <c r="BJ118" s="313">
        <f t="shared" si="49"/>
        <v>0</v>
      </c>
      <c r="BK118" s="313">
        <f t="shared" si="50"/>
        <v>0</v>
      </c>
    </row>
    <row r="119" spans="1:63" ht="12.75" hidden="1">
      <c r="A119" s="228" t="s">
        <v>433</v>
      </c>
      <c r="B119" s="23" t="s">
        <v>434</v>
      </c>
      <c r="C119" s="26" t="s">
        <v>435</v>
      </c>
      <c r="D119" s="327">
        <f t="shared" si="66"/>
        <v>0</v>
      </c>
      <c r="E119" s="327">
        <f t="shared" si="66"/>
        <v>0</v>
      </c>
      <c r="F119" s="328"/>
      <c r="G119" s="328"/>
      <c r="H119" s="328"/>
      <c r="I119" s="328"/>
      <c r="J119" s="328"/>
      <c r="K119" s="328"/>
      <c r="L119" s="328"/>
      <c r="M119" s="328"/>
      <c r="N119" s="327">
        <f t="shared" si="67"/>
        <v>0</v>
      </c>
      <c r="O119" s="327">
        <f t="shared" si="68"/>
        <v>0</v>
      </c>
      <c r="P119" s="328"/>
      <c r="Q119" s="328"/>
      <c r="R119" s="328"/>
      <c r="S119" s="328"/>
      <c r="T119" s="328"/>
      <c r="U119" s="328"/>
      <c r="V119" s="328"/>
      <c r="W119" s="328"/>
      <c r="X119" s="328"/>
      <c r="Y119" s="200"/>
      <c r="Z119" s="200"/>
      <c r="AA119" s="200"/>
      <c r="AB119" s="200"/>
      <c r="AC119" s="200"/>
      <c r="BJ119" s="313">
        <f t="shared" si="49"/>
        <v>0</v>
      </c>
      <c r="BK119" s="313">
        <f t="shared" si="50"/>
        <v>0</v>
      </c>
    </row>
    <row r="120" spans="1:63" ht="12.75" hidden="1">
      <c r="A120" s="228" t="s">
        <v>42</v>
      </c>
      <c r="B120" s="23" t="s">
        <v>436</v>
      </c>
      <c r="C120" s="26" t="s">
        <v>139</v>
      </c>
      <c r="D120" s="327">
        <f t="shared" si="66"/>
        <v>0</v>
      </c>
      <c r="E120" s="327">
        <f t="shared" si="66"/>
        <v>0</v>
      </c>
      <c r="F120" s="328"/>
      <c r="G120" s="328"/>
      <c r="H120" s="328"/>
      <c r="I120" s="328"/>
      <c r="J120" s="328"/>
      <c r="K120" s="328"/>
      <c r="L120" s="328"/>
      <c r="M120" s="328"/>
      <c r="N120" s="327">
        <f t="shared" si="67"/>
        <v>0</v>
      </c>
      <c r="O120" s="327">
        <f t="shared" si="68"/>
        <v>0</v>
      </c>
      <c r="P120" s="328"/>
      <c r="Q120" s="328"/>
      <c r="R120" s="328"/>
      <c r="S120" s="328"/>
      <c r="T120" s="328"/>
      <c r="U120" s="328"/>
      <c r="V120" s="328"/>
      <c r="W120" s="328"/>
      <c r="X120" s="328"/>
      <c r="Y120" s="200"/>
      <c r="Z120" s="200"/>
      <c r="AA120" s="200"/>
      <c r="AB120" s="200"/>
      <c r="AC120" s="200"/>
      <c r="BJ120" s="313">
        <f t="shared" si="49"/>
        <v>0</v>
      </c>
      <c r="BK120" s="313">
        <f t="shared" si="50"/>
        <v>0</v>
      </c>
    </row>
    <row r="121" spans="1:63" ht="12.75" hidden="1">
      <c r="A121" s="228" t="s">
        <v>43</v>
      </c>
      <c r="B121" s="23" t="s">
        <v>437</v>
      </c>
      <c r="C121" s="26" t="s">
        <v>139</v>
      </c>
      <c r="D121" s="327">
        <f t="shared" si="66"/>
        <v>0</v>
      </c>
      <c r="E121" s="327">
        <f t="shared" si="66"/>
        <v>0</v>
      </c>
      <c r="F121" s="328"/>
      <c r="G121" s="328"/>
      <c r="H121" s="328"/>
      <c r="I121" s="328"/>
      <c r="J121" s="328"/>
      <c r="K121" s="328"/>
      <c r="L121" s="328"/>
      <c r="M121" s="328"/>
      <c r="N121" s="327">
        <f t="shared" si="67"/>
        <v>0</v>
      </c>
      <c r="O121" s="327">
        <f t="shared" si="68"/>
        <v>0</v>
      </c>
      <c r="P121" s="328"/>
      <c r="Q121" s="328"/>
      <c r="R121" s="328"/>
      <c r="S121" s="328"/>
      <c r="T121" s="328"/>
      <c r="U121" s="328"/>
      <c r="V121" s="328"/>
      <c r="W121" s="328"/>
      <c r="X121" s="328"/>
      <c r="Y121" s="200"/>
      <c r="Z121" s="200"/>
      <c r="AA121" s="200"/>
      <c r="AB121" s="200"/>
      <c r="AC121" s="200"/>
      <c r="BJ121" s="313">
        <f t="shared" si="49"/>
        <v>0</v>
      </c>
      <c r="BK121" s="313">
        <f t="shared" si="50"/>
        <v>0</v>
      </c>
    </row>
    <row r="122" spans="1:63" ht="12.75" hidden="1">
      <c r="A122" s="228" t="s">
        <v>44</v>
      </c>
      <c r="B122" s="23" t="s">
        <v>438</v>
      </c>
      <c r="C122" s="26" t="s">
        <v>139</v>
      </c>
      <c r="D122" s="327">
        <f t="shared" si="66"/>
        <v>0</v>
      </c>
      <c r="E122" s="327">
        <f t="shared" si="66"/>
        <v>0</v>
      </c>
      <c r="F122" s="328"/>
      <c r="G122" s="328"/>
      <c r="H122" s="328"/>
      <c r="I122" s="328"/>
      <c r="J122" s="328"/>
      <c r="K122" s="328"/>
      <c r="L122" s="328"/>
      <c r="M122" s="328"/>
      <c r="N122" s="327">
        <f t="shared" si="67"/>
        <v>0</v>
      </c>
      <c r="O122" s="327">
        <f t="shared" si="68"/>
        <v>0</v>
      </c>
      <c r="P122" s="328"/>
      <c r="Q122" s="328"/>
      <c r="R122" s="328"/>
      <c r="S122" s="328"/>
      <c r="T122" s="328"/>
      <c r="U122" s="328"/>
      <c r="V122" s="328"/>
      <c r="W122" s="328"/>
      <c r="X122" s="328"/>
      <c r="Y122" s="200"/>
      <c r="Z122" s="200"/>
      <c r="AA122" s="200"/>
      <c r="AB122" s="200"/>
      <c r="AC122" s="200"/>
      <c r="BJ122" s="313">
        <f t="shared" si="49"/>
        <v>0</v>
      </c>
      <c r="BK122" s="313">
        <f t="shared" si="50"/>
        <v>0</v>
      </c>
    </row>
    <row r="123" spans="1:63" ht="12.75" hidden="1">
      <c r="A123" s="228" t="s">
        <v>45</v>
      </c>
      <c r="B123" s="23" t="s">
        <v>439</v>
      </c>
      <c r="C123" s="26" t="s">
        <v>139</v>
      </c>
      <c r="D123" s="327">
        <f t="shared" si="66"/>
        <v>0</v>
      </c>
      <c r="E123" s="327">
        <f t="shared" si="66"/>
        <v>0</v>
      </c>
      <c r="F123" s="328"/>
      <c r="G123" s="328"/>
      <c r="H123" s="328"/>
      <c r="I123" s="328"/>
      <c r="J123" s="328"/>
      <c r="K123" s="328"/>
      <c r="L123" s="328"/>
      <c r="M123" s="328"/>
      <c r="N123" s="327">
        <f t="shared" si="67"/>
        <v>0</v>
      </c>
      <c r="O123" s="327">
        <f t="shared" si="68"/>
        <v>0</v>
      </c>
      <c r="P123" s="328"/>
      <c r="Q123" s="328"/>
      <c r="R123" s="328"/>
      <c r="S123" s="328"/>
      <c r="T123" s="328"/>
      <c r="U123" s="328"/>
      <c r="V123" s="328"/>
      <c r="W123" s="328"/>
      <c r="X123" s="328"/>
      <c r="Y123" s="200"/>
      <c r="Z123" s="200"/>
      <c r="AA123" s="200"/>
      <c r="AB123" s="200"/>
      <c r="AC123" s="200"/>
      <c r="BJ123" s="313">
        <f t="shared" si="49"/>
        <v>0</v>
      </c>
      <c r="BK123" s="313">
        <f t="shared" si="50"/>
        <v>0</v>
      </c>
    </row>
    <row r="124" spans="1:63" ht="12.75">
      <c r="A124" s="463" t="s">
        <v>440</v>
      </c>
      <c r="B124" s="23" t="s">
        <v>441</v>
      </c>
      <c r="C124" s="26" t="s">
        <v>139</v>
      </c>
      <c r="D124" s="327">
        <f t="shared" si="66"/>
        <v>2800.7999999999997</v>
      </c>
      <c r="E124" s="338" t="s">
        <v>82</v>
      </c>
      <c r="F124" s="331">
        <f>SUM(F127,F130,F133,F136,F139,F142,F145,F148)</f>
        <v>1309.1</v>
      </c>
      <c r="G124" s="345" t="s">
        <v>82</v>
      </c>
      <c r="H124" s="331">
        <f>SUM(H127,H130,H133,H136,H139,H142,H145,H148)</f>
        <v>0</v>
      </c>
      <c r="I124" s="345" t="s">
        <v>82</v>
      </c>
      <c r="J124" s="331">
        <f>SUM(J127,J130,J133,J136,J139,J142,J145,J148)</f>
        <v>0</v>
      </c>
      <c r="K124" s="345" t="s">
        <v>82</v>
      </c>
      <c r="L124" s="331">
        <f>SUM(L127,L130,L133,L136,L139,L142,L145,L148)</f>
        <v>1491.6999999999998</v>
      </c>
      <c r="M124" s="345" t="s">
        <v>82</v>
      </c>
      <c r="N124" s="327">
        <f t="shared" si="67"/>
        <v>2845.2</v>
      </c>
      <c r="O124" s="338" t="s">
        <v>82</v>
      </c>
      <c r="P124" s="331">
        <f>SUM(P127,P130,P133,P136,P139,P142,P145,P148)</f>
        <v>1309.1</v>
      </c>
      <c r="Q124" s="345" t="s">
        <v>82</v>
      </c>
      <c r="R124" s="331">
        <f>SUM(R127,R130,R133,R136,R139,R142,R145,R148)</f>
        <v>0</v>
      </c>
      <c r="S124" s="345" t="s">
        <v>82</v>
      </c>
      <c r="T124" s="331">
        <f>SUM(T127,T130,T133,T136,T139,T142,T145,T148)</f>
        <v>0</v>
      </c>
      <c r="U124" s="345" t="s">
        <v>82</v>
      </c>
      <c r="V124" s="331">
        <f>SUM(V127,V130,V133,V136,V139,V142,V145,V148)</f>
        <v>0</v>
      </c>
      <c r="W124" s="345" t="s">
        <v>82</v>
      </c>
      <c r="X124" s="331">
        <f>SUM(X127,X130,X133,X136,X139,X142,X145,X148)</f>
        <v>1536.1</v>
      </c>
      <c r="Y124" s="253" t="s">
        <v>82</v>
      </c>
      <c r="Z124" s="202">
        <f>SUM(Z127,Z130,Z133,Z136,Z139,Z142,Z145,Z148)</f>
        <v>0</v>
      </c>
      <c r="AA124" s="253" t="s">
        <v>82</v>
      </c>
      <c r="AB124" s="202">
        <f>SUM(AB127,AB130,AB133,AB136,AB139,AB142,AB145,AB148)</f>
        <v>0</v>
      </c>
      <c r="AC124" s="253" t="s">
        <v>82</v>
      </c>
      <c r="BJ124" s="313">
        <f t="shared" si="49"/>
        <v>0</v>
      </c>
      <c r="BK124" s="201" t="s">
        <v>82</v>
      </c>
    </row>
    <row r="125" spans="1:63" ht="15.75">
      <c r="A125" s="463"/>
      <c r="B125" s="23" t="s">
        <v>442</v>
      </c>
      <c r="C125" s="25" t="s">
        <v>377</v>
      </c>
      <c r="D125" s="327">
        <f t="shared" si="66"/>
        <v>77562.4</v>
      </c>
      <c r="E125" s="327">
        <f>SUM(G125,I125,K125,M125)</f>
        <v>17979.6</v>
      </c>
      <c r="F125" s="331">
        <f>SUM(F128,F131,F134,F137,F140,F143,F146)</f>
        <v>15854.4</v>
      </c>
      <c r="G125" s="331">
        <f>SUM(G128,G131,G134,G137,G140,G143,G146,G148)</f>
        <v>17979.6</v>
      </c>
      <c r="H125" s="331">
        <f>SUM(H128,H131,H134,H137,H140,H143,H146)</f>
        <v>0</v>
      </c>
      <c r="I125" s="331">
        <f>SUM(I128,I131,I134,I137,I140,I143,I146,I148)</f>
        <v>0</v>
      </c>
      <c r="J125" s="331">
        <f>SUM(J128,J131,J134,J137,J140,J143,J146)</f>
        <v>0</v>
      </c>
      <c r="K125" s="331">
        <f>SUM(K128,K131,K134,K137,K140,K143,K146,K148)</f>
        <v>0</v>
      </c>
      <c r="L125" s="331">
        <f>SUM(L128,L131,L134,L137,L140,L143,L146)</f>
        <v>61708</v>
      </c>
      <c r="M125" s="331">
        <f>SUM(M128,M131,M134,M137,M140,M143,M146,M148)</f>
        <v>0</v>
      </c>
      <c r="N125" s="327">
        <f t="shared" si="67"/>
        <v>77875.7</v>
      </c>
      <c r="O125" s="327">
        <f>SUM(Q125,U125,W125,Y125)</f>
        <v>17979.6</v>
      </c>
      <c r="P125" s="331">
        <f>SUM(P128,P131,P134,P137,P140,P143,P146)</f>
        <v>15854.4</v>
      </c>
      <c r="Q125" s="331">
        <f>SUM(Q128,Q131,Q134,Q137,Q140,Q143,Q146,Q148)</f>
        <v>17979.6</v>
      </c>
      <c r="R125" s="331">
        <f>SUM(R128,R131,R134,R137,R140,R143,R146)</f>
        <v>0</v>
      </c>
      <c r="S125" s="331">
        <f>SUM(S128,S131,S134,S137,S140,S143,S146,S148)</f>
        <v>0</v>
      </c>
      <c r="T125" s="331">
        <f>SUM(T128,T131,T134,T137,T140,T143,T146)</f>
        <v>0</v>
      </c>
      <c r="U125" s="331">
        <f>SUM(U128,U131,U134,U137,U140,U143,U146,U148)</f>
        <v>0</v>
      </c>
      <c r="V125" s="331">
        <f>SUM(V128,V131,V134,V137,V140,V143,V146)</f>
        <v>0</v>
      </c>
      <c r="W125" s="331">
        <f>SUM(W128,W131,W134,W137,W140,W143,W146,W148)</f>
        <v>0</v>
      </c>
      <c r="X125" s="331">
        <f>SUM(X128,X131,X134,X137,X140,X143,X146)</f>
        <v>62021.3</v>
      </c>
      <c r="Y125" s="202">
        <f>SUM(Y128,Y131,Y134,Y137,Y140,Y143,Y146,Y148)</f>
        <v>0</v>
      </c>
      <c r="Z125" s="202">
        <f>SUM(Z128,Z131,Z134,Z137,Z140,Z143,Z146)</f>
        <v>0</v>
      </c>
      <c r="AA125" s="202">
        <f>SUM(AA128,AA131,AA134,AA137,AA140,AA143,AA146,AA148)</f>
        <v>0</v>
      </c>
      <c r="AB125" s="202">
        <f>SUM(AB128,AB131,AB134,AB137,AB140,AB143,AB146)</f>
        <v>0</v>
      </c>
      <c r="AC125" s="202">
        <f>SUM(AC128,AC131,AC134,AC137,AC140,AC143,AC146,AC148)</f>
        <v>0</v>
      </c>
      <c r="BJ125" s="313">
        <f t="shared" si="49"/>
        <v>0</v>
      </c>
      <c r="BK125" s="313">
        <f t="shared" si="50"/>
        <v>0</v>
      </c>
    </row>
    <row r="126" spans="1:63" ht="15.75">
      <c r="A126" s="229" t="s">
        <v>443</v>
      </c>
      <c r="B126" s="23" t="s">
        <v>444</v>
      </c>
      <c r="C126" s="25" t="s">
        <v>377</v>
      </c>
      <c r="D126" s="327">
        <f t="shared" si="66"/>
        <v>49015</v>
      </c>
      <c r="E126" s="327">
        <f>SUM(G126,I126,K126,M126)</f>
        <v>0</v>
      </c>
      <c r="F126" s="331">
        <f aca="true" t="shared" si="69" ref="F126:M126">SUM(F129,F132,F135,F138,F141,F144,F147)</f>
        <v>0</v>
      </c>
      <c r="G126" s="331">
        <f t="shared" si="69"/>
        <v>0</v>
      </c>
      <c r="H126" s="331">
        <f t="shared" si="69"/>
        <v>0</v>
      </c>
      <c r="I126" s="331">
        <f t="shared" si="69"/>
        <v>0</v>
      </c>
      <c r="J126" s="331">
        <f t="shared" si="69"/>
        <v>0</v>
      </c>
      <c r="K126" s="331">
        <f t="shared" si="69"/>
        <v>0</v>
      </c>
      <c r="L126" s="331">
        <f t="shared" si="69"/>
        <v>49015</v>
      </c>
      <c r="M126" s="331">
        <f t="shared" si="69"/>
        <v>0</v>
      </c>
      <c r="N126" s="327">
        <f t="shared" si="67"/>
        <v>49015</v>
      </c>
      <c r="O126" s="327">
        <f>SUM(Q126,U126,W126,Y126)</f>
        <v>0</v>
      </c>
      <c r="P126" s="331">
        <f>SUM(P129,P132,P135,P138,P141,P144,P147)</f>
        <v>0</v>
      </c>
      <c r="Q126" s="331">
        <f>SUM(Q129,Q132,Q135,Q138,Q141,Q144,Q147)</f>
        <v>0</v>
      </c>
      <c r="R126" s="331">
        <f>SUM(R129,R132,R135,R138,R141,R144,R147)</f>
        <v>0</v>
      </c>
      <c r="S126" s="331">
        <f>SUM(S129,S132,S135,S138,S141,S144,S147)</f>
        <v>0</v>
      </c>
      <c r="T126" s="331">
        <f>SUM(T129,T132,T135,T138,T141,T144,T147)</f>
        <v>0</v>
      </c>
      <c r="U126" s="331">
        <f>SUM(U129,U132,U135,U138,U141,U144,U147)</f>
        <v>0</v>
      </c>
      <c r="V126" s="331">
        <f>SUM(V129,V132,V135,V138,V141,V144,V147)</f>
        <v>0</v>
      </c>
      <c r="W126" s="331">
        <f>SUM(W129,W132,W135,W138,W141,W144,W147)</f>
        <v>0</v>
      </c>
      <c r="X126" s="331">
        <f>SUM(X129,X132,X135,X138,X141,X144,X147)</f>
        <v>49015</v>
      </c>
      <c r="Y126" s="202">
        <f>SUM(Y129,Y132,Y135,Y138,Y141,Y144,Y147)</f>
        <v>0</v>
      </c>
      <c r="Z126" s="202">
        <f>SUM(Z129,Z132,Z135,Z138,Z141,Z144,Z147)</f>
        <v>0</v>
      </c>
      <c r="AA126" s="202">
        <f>SUM(AA129,AA132,AA135,AA138,AA141,AA144,AA147)</f>
        <v>0</v>
      </c>
      <c r="AB126" s="202">
        <f>SUM(AB129,AB132,AB135,AB138,AB141,AB144,AB147)</f>
        <v>0</v>
      </c>
      <c r="AC126" s="202">
        <f>SUM(AC129,AC132,AC135,AC138,AC141,AC144,AC147)</f>
        <v>0</v>
      </c>
      <c r="BJ126" s="313">
        <f t="shared" si="49"/>
        <v>0</v>
      </c>
      <c r="BK126" s="313">
        <f t="shared" si="50"/>
        <v>0</v>
      </c>
    </row>
    <row r="127" spans="1:63" ht="12.75">
      <c r="A127" s="448" t="s">
        <v>445</v>
      </c>
      <c r="B127" s="23" t="s">
        <v>446</v>
      </c>
      <c r="C127" s="238" t="s">
        <v>139</v>
      </c>
      <c r="D127" s="327">
        <f t="shared" si="66"/>
        <v>1309.1</v>
      </c>
      <c r="E127" s="338" t="s">
        <v>82</v>
      </c>
      <c r="F127" s="339">
        <v>1309.1</v>
      </c>
      <c r="G127" s="344" t="s">
        <v>82</v>
      </c>
      <c r="H127" s="339"/>
      <c r="I127" s="344" t="s">
        <v>82</v>
      </c>
      <c r="J127" s="339"/>
      <c r="K127" s="344" t="s">
        <v>82</v>
      </c>
      <c r="L127" s="339"/>
      <c r="M127" s="344" t="s">
        <v>82</v>
      </c>
      <c r="N127" s="327">
        <f t="shared" si="67"/>
        <v>1353.5</v>
      </c>
      <c r="O127" s="338" t="s">
        <v>82</v>
      </c>
      <c r="P127" s="339">
        <v>1309.1</v>
      </c>
      <c r="Q127" s="344" t="s">
        <v>82</v>
      </c>
      <c r="R127" s="339"/>
      <c r="S127" s="344" t="s">
        <v>82</v>
      </c>
      <c r="T127" s="339"/>
      <c r="U127" s="344" t="s">
        <v>82</v>
      </c>
      <c r="V127" s="339"/>
      <c r="W127" s="344" t="s">
        <v>82</v>
      </c>
      <c r="X127" s="339">
        <v>44.4</v>
      </c>
      <c r="Y127" s="250" t="s">
        <v>82</v>
      </c>
      <c r="Z127" s="251"/>
      <c r="AA127" s="250" t="s">
        <v>82</v>
      </c>
      <c r="AB127" s="251"/>
      <c r="AC127" s="250" t="s">
        <v>82</v>
      </c>
      <c r="BJ127" s="313">
        <f t="shared" si="49"/>
        <v>0</v>
      </c>
      <c r="BK127" s="201" t="s">
        <v>82</v>
      </c>
    </row>
    <row r="128" spans="1:63" ht="15.75">
      <c r="A128" s="448"/>
      <c r="B128" s="23" t="s">
        <v>447</v>
      </c>
      <c r="C128" s="25" t="s">
        <v>377</v>
      </c>
      <c r="D128" s="327">
        <f t="shared" si="66"/>
        <v>15854.4</v>
      </c>
      <c r="E128" s="327">
        <f>SUM(G128,I128,K128,M128)</f>
        <v>17979.6</v>
      </c>
      <c r="F128" s="328">
        <v>15854.4</v>
      </c>
      <c r="G128" s="328">
        <v>17979.6</v>
      </c>
      <c r="H128" s="328"/>
      <c r="I128" s="328"/>
      <c r="J128" s="328"/>
      <c r="K128" s="328"/>
      <c r="L128" s="328"/>
      <c r="M128" s="328"/>
      <c r="N128" s="327">
        <f t="shared" si="67"/>
        <v>16167.699999999999</v>
      </c>
      <c r="O128" s="327">
        <f>SUM(Q128,U128,W128,Y128)</f>
        <v>17979.6</v>
      </c>
      <c r="P128" s="328">
        <v>15854.4</v>
      </c>
      <c r="Q128" s="328">
        <v>17979.6</v>
      </c>
      <c r="R128" s="328"/>
      <c r="S128" s="328"/>
      <c r="T128" s="328"/>
      <c r="U128" s="328"/>
      <c r="V128" s="328"/>
      <c r="W128" s="328"/>
      <c r="X128" s="328">
        <v>313.3</v>
      </c>
      <c r="Y128" s="200"/>
      <c r="Z128" s="200"/>
      <c r="AA128" s="200"/>
      <c r="AB128" s="200"/>
      <c r="AC128" s="200"/>
      <c r="BJ128" s="313">
        <f t="shared" si="49"/>
        <v>0</v>
      </c>
      <c r="BK128" s="313">
        <f t="shared" si="50"/>
        <v>0</v>
      </c>
    </row>
    <row r="129" spans="1:63" ht="15.75">
      <c r="A129" s="237" t="s">
        <v>448</v>
      </c>
      <c r="B129" s="23" t="s">
        <v>449</v>
      </c>
      <c r="C129" s="25" t="s">
        <v>377</v>
      </c>
      <c r="D129" s="327">
        <f t="shared" si="66"/>
        <v>0</v>
      </c>
      <c r="E129" s="327">
        <f>SUM(G129,I129,K129,M129)</f>
        <v>0</v>
      </c>
      <c r="F129" s="328"/>
      <c r="G129" s="328"/>
      <c r="H129" s="328"/>
      <c r="I129" s="328"/>
      <c r="J129" s="328"/>
      <c r="K129" s="328"/>
      <c r="L129" s="328"/>
      <c r="M129" s="328"/>
      <c r="N129" s="327">
        <f t="shared" si="67"/>
        <v>0</v>
      </c>
      <c r="O129" s="327">
        <f>SUM(Q129,U129,W129,Y129)</f>
        <v>0</v>
      </c>
      <c r="P129" s="328"/>
      <c r="Q129" s="328"/>
      <c r="R129" s="328"/>
      <c r="S129" s="328"/>
      <c r="T129" s="328"/>
      <c r="U129" s="328"/>
      <c r="V129" s="328"/>
      <c r="W129" s="328"/>
      <c r="X129" s="328"/>
      <c r="Y129" s="200"/>
      <c r="Z129" s="200"/>
      <c r="AA129" s="200"/>
      <c r="AB129" s="200"/>
      <c r="AC129" s="200"/>
      <c r="BJ129" s="313">
        <f t="shared" si="49"/>
        <v>0</v>
      </c>
      <c r="BK129" s="313">
        <f t="shared" si="50"/>
        <v>0</v>
      </c>
    </row>
    <row r="130" spans="1:63" ht="12.75">
      <c r="A130" s="448" t="s">
        <v>450</v>
      </c>
      <c r="B130" s="23" t="s">
        <v>451</v>
      </c>
      <c r="C130" s="26" t="s">
        <v>139</v>
      </c>
      <c r="D130" s="327">
        <f t="shared" si="66"/>
        <v>884.3</v>
      </c>
      <c r="E130" s="338" t="s">
        <v>82</v>
      </c>
      <c r="F130" s="339"/>
      <c r="G130" s="344" t="s">
        <v>82</v>
      </c>
      <c r="H130" s="339"/>
      <c r="I130" s="344" t="s">
        <v>82</v>
      </c>
      <c r="J130" s="339"/>
      <c r="K130" s="344" t="s">
        <v>82</v>
      </c>
      <c r="L130" s="339">
        <v>884.3</v>
      </c>
      <c r="M130" s="344" t="s">
        <v>82</v>
      </c>
      <c r="N130" s="327">
        <f t="shared" si="67"/>
        <v>884.3</v>
      </c>
      <c r="O130" s="338" t="s">
        <v>82</v>
      </c>
      <c r="P130" s="339"/>
      <c r="Q130" s="344" t="s">
        <v>82</v>
      </c>
      <c r="R130" s="339"/>
      <c r="S130" s="344" t="s">
        <v>82</v>
      </c>
      <c r="T130" s="339"/>
      <c r="U130" s="344" t="s">
        <v>82</v>
      </c>
      <c r="V130" s="339"/>
      <c r="W130" s="344" t="s">
        <v>82</v>
      </c>
      <c r="X130" s="339">
        <v>884.3</v>
      </c>
      <c r="Y130" s="250" t="s">
        <v>82</v>
      </c>
      <c r="Z130" s="251"/>
      <c r="AA130" s="250" t="s">
        <v>82</v>
      </c>
      <c r="AB130" s="251"/>
      <c r="AC130" s="250" t="s">
        <v>82</v>
      </c>
      <c r="BJ130" s="313">
        <f t="shared" si="49"/>
        <v>0</v>
      </c>
      <c r="BK130" s="201" t="s">
        <v>82</v>
      </c>
    </row>
    <row r="131" spans="1:63" ht="15.75">
      <c r="A131" s="448"/>
      <c r="B131" s="23" t="s">
        <v>452</v>
      </c>
      <c r="C131" s="25" t="s">
        <v>377</v>
      </c>
      <c r="D131" s="327">
        <f t="shared" si="66"/>
        <v>35789</v>
      </c>
      <c r="E131" s="327">
        <f>SUM(G131,I131,K131,M131)</f>
        <v>0</v>
      </c>
      <c r="F131" s="328"/>
      <c r="G131" s="328"/>
      <c r="H131" s="328"/>
      <c r="I131" s="328"/>
      <c r="J131" s="328"/>
      <c r="K131" s="328"/>
      <c r="L131" s="328">
        <v>35789</v>
      </c>
      <c r="M131" s="328"/>
      <c r="N131" s="327">
        <f t="shared" si="67"/>
        <v>35789</v>
      </c>
      <c r="O131" s="327">
        <f>SUM(Q131,U131,W131,Y131)</f>
        <v>0</v>
      </c>
      <c r="P131" s="328"/>
      <c r="Q131" s="328"/>
      <c r="R131" s="328"/>
      <c r="S131" s="328"/>
      <c r="T131" s="328"/>
      <c r="U131" s="328"/>
      <c r="V131" s="328"/>
      <c r="W131" s="328"/>
      <c r="X131" s="328">
        <v>35789</v>
      </c>
      <c r="Y131" s="200"/>
      <c r="Z131" s="200"/>
      <c r="AA131" s="200"/>
      <c r="AB131" s="200"/>
      <c r="AC131" s="200"/>
      <c r="BJ131" s="313">
        <f t="shared" si="49"/>
        <v>0</v>
      </c>
      <c r="BK131" s="313">
        <f t="shared" si="50"/>
        <v>0</v>
      </c>
    </row>
    <row r="132" spans="1:63" ht="15.75">
      <c r="A132" s="237" t="s">
        <v>448</v>
      </c>
      <c r="B132" s="23" t="s">
        <v>453</v>
      </c>
      <c r="C132" s="25" t="s">
        <v>377</v>
      </c>
      <c r="D132" s="327">
        <f t="shared" si="66"/>
        <v>27803</v>
      </c>
      <c r="E132" s="327">
        <f>SUM(G132,I132,K132,M132)</f>
        <v>0</v>
      </c>
      <c r="F132" s="328"/>
      <c r="G132" s="328"/>
      <c r="H132" s="328"/>
      <c r="I132" s="328"/>
      <c r="J132" s="328"/>
      <c r="K132" s="328"/>
      <c r="L132" s="328">
        <v>27803</v>
      </c>
      <c r="M132" s="328"/>
      <c r="N132" s="327">
        <f t="shared" si="67"/>
        <v>27803</v>
      </c>
      <c r="O132" s="327">
        <f>SUM(Q132,U132,W132,Y132)</f>
        <v>0</v>
      </c>
      <c r="P132" s="328"/>
      <c r="Q132" s="328"/>
      <c r="R132" s="328"/>
      <c r="S132" s="328"/>
      <c r="T132" s="328"/>
      <c r="U132" s="328"/>
      <c r="V132" s="328"/>
      <c r="W132" s="328"/>
      <c r="X132" s="328">
        <v>27803</v>
      </c>
      <c r="Y132" s="200"/>
      <c r="Z132" s="200"/>
      <c r="AA132" s="200"/>
      <c r="AB132" s="200"/>
      <c r="AC132" s="200"/>
      <c r="BJ132" s="313">
        <f t="shared" si="49"/>
        <v>0</v>
      </c>
      <c r="BK132" s="313">
        <f t="shared" si="50"/>
        <v>0</v>
      </c>
    </row>
    <row r="133" spans="1:63" ht="12.75">
      <c r="A133" s="448" t="s">
        <v>454</v>
      </c>
      <c r="B133" s="23" t="s">
        <v>455</v>
      </c>
      <c r="C133" s="26" t="s">
        <v>139</v>
      </c>
      <c r="D133" s="327">
        <f t="shared" si="66"/>
        <v>607.4</v>
      </c>
      <c r="E133" s="338" t="s">
        <v>82</v>
      </c>
      <c r="F133" s="339"/>
      <c r="G133" s="344" t="s">
        <v>82</v>
      </c>
      <c r="H133" s="339"/>
      <c r="I133" s="344" t="s">
        <v>82</v>
      </c>
      <c r="J133" s="339"/>
      <c r="K133" s="344" t="s">
        <v>82</v>
      </c>
      <c r="L133" s="339">
        <v>607.4</v>
      </c>
      <c r="M133" s="344" t="s">
        <v>82</v>
      </c>
      <c r="N133" s="329">
        <f t="shared" si="67"/>
        <v>607.4</v>
      </c>
      <c r="O133" s="338" t="s">
        <v>82</v>
      </c>
      <c r="P133" s="339"/>
      <c r="Q133" s="344" t="s">
        <v>82</v>
      </c>
      <c r="R133" s="339"/>
      <c r="S133" s="344" t="s">
        <v>82</v>
      </c>
      <c r="T133" s="339"/>
      <c r="U133" s="344" t="s">
        <v>82</v>
      </c>
      <c r="V133" s="339"/>
      <c r="W133" s="344" t="s">
        <v>82</v>
      </c>
      <c r="X133" s="346">
        <v>607.4</v>
      </c>
      <c r="Y133" s="250" t="s">
        <v>82</v>
      </c>
      <c r="Z133" s="251"/>
      <c r="AA133" s="250" t="s">
        <v>82</v>
      </c>
      <c r="AB133" s="251"/>
      <c r="AC133" s="250" t="s">
        <v>82</v>
      </c>
      <c r="BJ133" s="313">
        <f t="shared" si="49"/>
        <v>0</v>
      </c>
      <c r="BK133" s="201" t="s">
        <v>82</v>
      </c>
    </row>
    <row r="134" spans="1:63" ht="15.75">
      <c r="A134" s="448"/>
      <c r="B134" s="23" t="s">
        <v>456</v>
      </c>
      <c r="C134" s="25" t="s">
        <v>377</v>
      </c>
      <c r="D134" s="327">
        <f t="shared" si="66"/>
        <v>25919</v>
      </c>
      <c r="E134" s="327">
        <f>SUM(G134,I134,K134,M134)</f>
        <v>0</v>
      </c>
      <c r="F134" s="328"/>
      <c r="G134" s="328"/>
      <c r="H134" s="328"/>
      <c r="I134" s="328"/>
      <c r="J134" s="328"/>
      <c r="K134" s="328"/>
      <c r="L134" s="328">
        <v>25919</v>
      </c>
      <c r="M134" s="328"/>
      <c r="N134" s="327">
        <f t="shared" si="67"/>
        <v>25919</v>
      </c>
      <c r="O134" s="327">
        <f>SUM(Q134,U134,W134,Y134)</f>
        <v>0</v>
      </c>
      <c r="P134" s="328"/>
      <c r="Q134" s="328"/>
      <c r="R134" s="328"/>
      <c r="S134" s="328"/>
      <c r="T134" s="328"/>
      <c r="U134" s="328"/>
      <c r="V134" s="328"/>
      <c r="W134" s="328"/>
      <c r="X134" s="328">
        <v>25919</v>
      </c>
      <c r="Y134" s="200"/>
      <c r="Z134" s="200"/>
      <c r="AA134" s="200"/>
      <c r="AB134" s="200"/>
      <c r="AC134" s="200"/>
      <c r="BJ134" s="313">
        <f t="shared" si="49"/>
        <v>0</v>
      </c>
      <c r="BK134" s="313">
        <f t="shared" si="50"/>
        <v>0</v>
      </c>
    </row>
    <row r="135" spans="1:63" ht="15.75">
      <c r="A135" s="237" t="s">
        <v>448</v>
      </c>
      <c r="B135" s="23" t="s">
        <v>457</v>
      </c>
      <c r="C135" s="25" t="s">
        <v>377</v>
      </c>
      <c r="D135" s="327">
        <f t="shared" si="66"/>
        <v>21212</v>
      </c>
      <c r="E135" s="327">
        <f>SUM(G135,I135,K135,M135)</f>
        <v>0</v>
      </c>
      <c r="F135" s="328"/>
      <c r="G135" s="328"/>
      <c r="H135" s="328"/>
      <c r="I135" s="328"/>
      <c r="J135" s="328"/>
      <c r="K135" s="328"/>
      <c r="L135" s="328">
        <v>21212</v>
      </c>
      <c r="M135" s="328"/>
      <c r="N135" s="327">
        <f t="shared" si="67"/>
        <v>21212</v>
      </c>
      <c r="O135" s="327">
        <f>SUM(Q135,U135,W135,Y135)</f>
        <v>0</v>
      </c>
      <c r="P135" s="328"/>
      <c r="Q135" s="328"/>
      <c r="R135" s="328"/>
      <c r="S135" s="328"/>
      <c r="T135" s="328"/>
      <c r="U135" s="328"/>
      <c r="V135" s="328"/>
      <c r="W135" s="328"/>
      <c r="X135" s="328">
        <v>21212</v>
      </c>
      <c r="Y135" s="200"/>
      <c r="Z135" s="200"/>
      <c r="AA135" s="200"/>
      <c r="AB135" s="200"/>
      <c r="AC135" s="200"/>
      <c r="BJ135" s="313">
        <f t="shared" si="49"/>
        <v>0</v>
      </c>
      <c r="BK135" s="313">
        <f t="shared" si="50"/>
        <v>0</v>
      </c>
    </row>
    <row r="136" spans="1:63" ht="12.75" hidden="1">
      <c r="A136" s="448" t="s">
        <v>458</v>
      </c>
      <c r="B136" s="23" t="s">
        <v>459</v>
      </c>
      <c r="C136" s="26" t="s">
        <v>139</v>
      </c>
      <c r="D136" s="327">
        <f t="shared" si="66"/>
        <v>0</v>
      </c>
      <c r="E136" s="338" t="s">
        <v>82</v>
      </c>
      <c r="F136" s="339"/>
      <c r="G136" s="344" t="s">
        <v>82</v>
      </c>
      <c r="H136" s="339"/>
      <c r="I136" s="344" t="s">
        <v>82</v>
      </c>
      <c r="J136" s="339"/>
      <c r="K136" s="344" t="s">
        <v>82</v>
      </c>
      <c r="L136" s="339"/>
      <c r="M136" s="344" t="s">
        <v>82</v>
      </c>
      <c r="N136" s="327">
        <f t="shared" si="67"/>
        <v>0</v>
      </c>
      <c r="O136" s="338" t="s">
        <v>82</v>
      </c>
      <c r="P136" s="339"/>
      <c r="Q136" s="344" t="s">
        <v>82</v>
      </c>
      <c r="R136" s="339"/>
      <c r="S136" s="344" t="s">
        <v>82</v>
      </c>
      <c r="T136" s="339"/>
      <c r="U136" s="344" t="s">
        <v>82</v>
      </c>
      <c r="V136" s="339"/>
      <c r="W136" s="344" t="s">
        <v>82</v>
      </c>
      <c r="X136" s="339"/>
      <c r="Y136" s="250" t="s">
        <v>82</v>
      </c>
      <c r="Z136" s="251"/>
      <c r="AA136" s="250" t="s">
        <v>82</v>
      </c>
      <c r="AB136" s="251"/>
      <c r="AC136" s="250" t="s">
        <v>82</v>
      </c>
      <c r="BJ136" s="313">
        <f t="shared" si="49"/>
        <v>0</v>
      </c>
      <c r="BK136" s="201" t="s">
        <v>82</v>
      </c>
    </row>
    <row r="137" spans="1:63" ht="15.75" hidden="1">
      <c r="A137" s="448"/>
      <c r="B137" s="23" t="s">
        <v>460</v>
      </c>
      <c r="C137" s="25" t="s">
        <v>377</v>
      </c>
      <c r="D137" s="327">
        <f t="shared" si="66"/>
        <v>0</v>
      </c>
      <c r="E137" s="327">
        <f>SUM(G137,I137,K137,M137)</f>
        <v>0</v>
      </c>
      <c r="F137" s="328"/>
      <c r="G137" s="328"/>
      <c r="H137" s="328"/>
      <c r="I137" s="328"/>
      <c r="J137" s="328"/>
      <c r="K137" s="328"/>
      <c r="L137" s="328"/>
      <c r="M137" s="328"/>
      <c r="N137" s="327">
        <f t="shared" si="67"/>
        <v>0</v>
      </c>
      <c r="O137" s="327">
        <f>SUM(Q137,U137,W137,Y137)</f>
        <v>0</v>
      </c>
      <c r="P137" s="328"/>
      <c r="Q137" s="328"/>
      <c r="R137" s="328"/>
      <c r="S137" s="328"/>
      <c r="T137" s="328"/>
      <c r="U137" s="328"/>
      <c r="V137" s="328"/>
      <c r="W137" s="328"/>
      <c r="X137" s="328"/>
      <c r="Y137" s="200"/>
      <c r="Z137" s="200"/>
      <c r="AA137" s="200"/>
      <c r="AB137" s="200"/>
      <c r="AC137" s="200"/>
      <c r="BJ137" s="313">
        <f t="shared" si="49"/>
        <v>0</v>
      </c>
      <c r="BK137" s="313">
        <f t="shared" si="50"/>
        <v>0</v>
      </c>
    </row>
    <row r="138" spans="1:63" ht="15.75" hidden="1">
      <c r="A138" s="237" t="s">
        <v>448</v>
      </c>
      <c r="B138" s="23" t="s">
        <v>461</v>
      </c>
      <c r="C138" s="25" t="s">
        <v>377</v>
      </c>
      <c r="D138" s="327">
        <f t="shared" si="66"/>
        <v>0</v>
      </c>
      <c r="E138" s="327">
        <f>SUM(G138,I138,K138,M138)</f>
        <v>0</v>
      </c>
      <c r="F138" s="328"/>
      <c r="G138" s="328"/>
      <c r="H138" s="328"/>
      <c r="I138" s="328"/>
      <c r="J138" s="328"/>
      <c r="K138" s="328"/>
      <c r="L138" s="328"/>
      <c r="M138" s="328"/>
      <c r="N138" s="327">
        <f t="shared" si="67"/>
        <v>0</v>
      </c>
      <c r="O138" s="327">
        <f>SUM(Q138,U138,W138,Y138)</f>
        <v>0</v>
      </c>
      <c r="P138" s="328"/>
      <c r="Q138" s="328"/>
      <c r="R138" s="328"/>
      <c r="S138" s="328"/>
      <c r="T138" s="328"/>
      <c r="U138" s="328"/>
      <c r="V138" s="328"/>
      <c r="W138" s="328"/>
      <c r="X138" s="328"/>
      <c r="Y138" s="200"/>
      <c r="Z138" s="200"/>
      <c r="AA138" s="200"/>
      <c r="AB138" s="200"/>
      <c r="AC138" s="200"/>
      <c r="BJ138" s="313">
        <f t="shared" si="49"/>
        <v>0</v>
      </c>
      <c r="BK138" s="313">
        <f t="shared" si="50"/>
        <v>0</v>
      </c>
    </row>
    <row r="139" spans="1:63" ht="12.75" hidden="1">
      <c r="A139" s="448" t="s">
        <v>462</v>
      </c>
      <c r="B139" s="23" t="s">
        <v>463</v>
      </c>
      <c r="C139" s="26" t="s">
        <v>139</v>
      </c>
      <c r="D139" s="327">
        <f t="shared" si="66"/>
        <v>0</v>
      </c>
      <c r="E139" s="338" t="s">
        <v>82</v>
      </c>
      <c r="F139" s="339"/>
      <c r="G139" s="344" t="s">
        <v>82</v>
      </c>
      <c r="H139" s="339"/>
      <c r="I139" s="344" t="s">
        <v>82</v>
      </c>
      <c r="J139" s="339"/>
      <c r="K139" s="344" t="s">
        <v>82</v>
      </c>
      <c r="L139" s="339"/>
      <c r="M139" s="344" t="s">
        <v>82</v>
      </c>
      <c r="N139" s="327">
        <f t="shared" si="67"/>
        <v>0</v>
      </c>
      <c r="O139" s="338" t="s">
        <v>82</v>
      </c>
      <c r="P139" s="339"/>
      <c r="Q139" s="344" t="s">
        <v>82</v>
      </c>
      <c r="R139" s="339"/>
      <c r="S139" s="344" t="s">
        <v>82</v>
      </c>
      <c r="T139" s="339"/>
      <c r="U139" s="344" t="s">
        <v>82</v>
      </c>
      <c r="V139" s="339"/>
      <c r="W139" s="344" t="s">
        <v>82</v>
      </c>
      <c r="X139" s="339"/>
      <c r="Y139" s="250" t="s">
        <v>82</v>
      </c>
      <c r="Z139" s="251"/>
      <c r="AA139" s="250" t="s">
        <v>82</v>
      </c>
      <c r="AB139" s="251"/>
      <c r="AC139" s="250" t="s">
        <v>82</v>
      </c>
      <c r="BJ139" s="313">
        <f t="shared" si="49"/>
        <v>0</v>
      </c>
      <c r="BK139" s="201" t="s">
        <v>82</v>
      </c>
    </row>
    <row r="140" spans="1:63" ht="15.75" hidden="1">
      <c r="A140" s="448"/>
      <c r="B140" s="23" t="s">
        <v>464</v>
      </c>
      <c r="C140" s="25" t="s">
        <v>377</v>
      </c>
      <c r="D140" s="327">
        <f t="shared" si="66"/>
        <v>0</v>
      </c>
      <c r="E140" s="327">
        <f>SUM(G140,I140,K140,M140)</f>
        <v>0</v>
      </c>
      <c r="F140" s="328"/>
      <c r="G140" s="328"/>
      <c r="H140" s="328"/>
      <c r="I140" s="328"/>
      <c r="J140" s="328"/>
      <c r="K140" s="328"/>
      <c r="L140" s="328"/>
      <c r="M140" s="328"/>
      <c r="N140" s="327">
        <f t="shared" si="67"/>
        <v>0</v>
      </c>
      <c r="O140" s="327">
        <f>SUM(Q140,U140,W140,Y140)</f>
        <v>0</v>
      </c>
      <c r="P140" s="328"/>
      <c r="Q140" s="328"/>
      <c r="R140" s="328"/>
      <c r="S140" s="328"/>
      <c r="T140" s="328"/>
      <c r="U140" s="328"/>
      <c r="V140" s="328"/>
      <c r="W140" s="328"/>
      <c r="X140" s="328"/>
      <c r="Y140" s="200"/>
      <c r="Z140" s="200"/>
      <c r="AA140" s="200"/>
      <c r="AB140" s="200"/>
      <c r="AC140" s="200"/>
      <c r="BJ140" s="313">
        <f t="shared" si="49"/>
        <v>0</v>
      </c>
      <c r="BK140" s="313">
        <f t="shared" si="50"/>
        <v>0</v>
      </c>
    </row>
    <row r="141" spans="1:63" ht="15.75" hidden="1">
      <c r="A141" s="237" t="s">
        <v>448</v>
      </c>
      <c r="B141" s="23" t="s">
        <v>465</v>
      </c>
      <c r="C141" s="25" t="s">
        <v>377</v>
      </c>
      <c r="D141" s="327">
        <f t="shared" si="66"/>
        <v>0</v>
      </c>
      <c r="E141" s="327">
        <f>SUM(G141,I141,K141,M141)</f>
        <v>0</v>
      </c>
      <c r="F141" s="328"/>
      <c r="G141" s="328"/>
      <c r="H141" s="328"/>
      <c r="I141" s="328"/>
      <c r="J141" s="328"/>
      <c r="K141" s="328"/>
      <c r="L141" s="328"/>
      <c r="M141" s="328"/>
      <c r="N141" s="327">
        <f t="shared" si="67"/>
        <v>0</v>
      </c>
      <c r="O141" s="327">
        <f>SUM(Q141,U141,W141,Y141)</f>
        <v>0</v>
      </c>
      <c r="P141" s="328"/>
      <c r="Q141" s="328"/>
      <c r="R141" s="328"/>
      <c r="S141" s="328"/>
      <c r="T141" s="328"/>
      <c r="U141" s="328"/>
      <c r="V141" s="328"/>
      <c r="W141" s="328"/>
      <c r="X141" s="328"/>
      <c r="Y141" s="200"/>
      <c r="Z141" s="200"/>
      <c r="AA141" s="200"/>
      <c r="AB141" s="200"/>
      <c r="AC141" s="200"/>
      <c r="BJ141" s="313">
        <f t="shared" si="49"/>
        <v>0</v>
      </c>
      <c r="BK141" s="313">
        <f t="shared" si="50"/>
        <v>0</v>
      </c>
    </row>
    <row r="142" spans="1:63" ht="12.75" hidden="1">
      <c r="A142" s="448" t="s">
        <v>466</v>
      </c>
      <c r="B142" s="23" t="s">
        <v>467</v>
      </c>
      <c r="C142" s="26" t="s">
        <v>139</v>
      </c>
      <c r="D142" s="327">
        <f t="shared" si="66"/>
        <v>0</v>
      </c>
      <c r="E142" s="338" t="s">
        <v>82</v>
      </c>
      <c r="F142" s="339"/>
      <c r="G142" s="344" t="s">
        <v>82</v>
      </c>
      <c r="H142" s="339"/>
      <c r="I142" s="344" t="s">
        <v>82</v>
      </c>
      <c r="J142" s="339"/>
      <c r="K142" s="344" t="s">
        <v>82</v>
      </c>
      <c r="L142" s="339"/>
      <c r="M142" s="344" t="s">
        <v>82</v>
      </c>
      <c r="N142" s="327">
        <f t="shared" si="67"/>
        <v>0</v>
      </c>
      <c r="O142" s="338" t="s">
        <v>82</v>
      </c>
      <c r="P142" s="339"/>
      <c r="Q142" s="344" t="s">
        <v>82</v>
      </c>
      <c r="R142" s="339"/>
      <c r="S142" s="344" t="s">
        <v>82</v>
      </c>
      <c r="T142" s="339"/>
      <c r="U142" s="344" t="s">
        <v>82</v>
      </c>
      <c r="V142" s="339"/>
      <c r="W142" s="344" t="s">
        <v>82</v>
      </c>
      <c r="X142" s="339"/>
      <c r="Y142" s="250" t="s">
        <v>82</v>
      </c>
      <c r="Z142" s="251"/>
      <c r="AA142" s="250" t="s">
        <v>82</v>
      </c>
      <c r="AB142" s="251"/>
      <c r="AC142" s="250" t="s">
        <v>82</v>
      </c>
      <c r="BJ142" s="313">
        <f t="shared" si="49"/>
        <v>0</v>
      </c>
      <c r="BK142" s="201" t="s">
        <v>82</v>
      </c>
    </row>
    <row r="143" spans="1:63" ht="15.75" hidden="1">
      <c r="A143" s="448"/>
      <c r="B143" s="23" t="s">
        <v>468</v>
      </c>
      <c r="C143" s="25" t="s">
        <v>377</v>
      </c>
      <c r="D143" s="327">
        <f t="shared" si="66"/>
        <v>0</v>
      </c>
      <c r="E143" s="327">
        <f>SUM(G143,I143,K143,M143)</f>
        <v>0</v>
      </c>
      <c r="F143" s="328"/>
      <c r="G143" s="328"/>
      <c r="H143" s="328"/>
      <c r="I143" s="328"/>
      <c r="J143" s="328"/>
      <c r="K143" s="328"/>
      <c r="L143" s="328"/>
      <c r="M143" s="328"/>
      <c r="N143" s="327">
        <f t="shared" si="67"/>
        <v>0</v>
      </c>
      <c r="O143" s="327">
        <f>SUM(Q143,U143,W143,Y143)</f>
        <v>0</v>
      </c>
      <c r="P143" s="328"/>
      <c r="Q143" s="328"/>
      <c r="R143" s="328"/>
      <c r="S143" s="328"/>
      <c r="T143" s="328"/>
      <c r="U143" s="328"/>
      <c r="V143" s="328"/>
      <c r="W143" s="328"/>
      <c r="X143" s="328"/>
      <c r="Y143" s="200"/>
      <c r="Z143" s="200"/>
      <c r="AA143" s="200"/>
      <c r="AB143" s="200"/>
      <c r="AC143" s="200"/>
      <c r="BJ143" s="313">
        <f t="shared" si="49"/>
        <v>0</v>
      </c>
      <c r="BK143" s="313">
        <f t="shared" si="50"/>
        <v>0</v>
      </c>
    </row>
    <row r="144" spans="1:63" ht="15.75" hidden="1">
      <c r="A144" s="237" t="s">
        <v>448</v>
      </c>
      <c r="B144" s="23" t="s">
        <v>469</v>
      </c>
      <c r="C144" s="25" t="s">
        <v>377</v>
      </c>
      <c r="D144" s="327">
        <f t="shared" si="66"/>
        <v>0</v>
      </c>
      <c r="E144" s="327">
        <f>SUM(G144,I144,K144,M144)</f>
        <v>0</v>
      </c>
      <c r="F144" s="328"/>
      <c r="G144" s="328"/>
      <c r="H144" s="328"/>
      <c r="I144" s="328"/>
      <c r="J144" s="328"/>
      <c r="K144" s="328"/>
      <c r="L144" s="328"/>
      <c r="M144" s="328"/>
      <c r="N144" s="327">
        <f t="shared" si="67"/>
        <v>0</v>
      </c>
      <c r="O144" s="327">
        <f>SUM(Q144,U144,W144,Y144)</f>
        <v>0</v>
      </c>
      <c r="P144" s="328"/>
      <c r="Q144" s="328"/>
      <c r="R144" s="328"/>
      <c r="S144" s="328"/>
      <c r="T144" s="328"/>
      <c r="U144" s="328"/>
      <c r="V144" s="328"/>
      <c r="W144" s="328"/>
      <c r="X144" s="328"/>
      <c r="Y144" s="200"/>
      <c r="Z144" s="200"/>
      <c r="AA144" s="200"/>
      <c r="AB144" s="200"/>
      <c r="AC144" s="200"/>
      <c r="BJ144" s="313">
        <f t="shared" si="49"/>
        <v>0</v>
      </c>
      <c r="BK144" s="313">
        <f t="shared" si="50"/>
        <v>0</v>
      </c>
    </row>
    <row r="145" spans="1:63" ht="12.75" hidden="1">
      <c r="A145" s="448" t="s">
        <v>470</v>
      </c>
      <c r="B145" s="23" t="s">
        <v>471</v>
      </c>
      <c r="C145" s="26" t="s">
        <v>139</v>
      </c>
      <c r="D145" s="327">
        <f t="shared" si="66"/>
        <v>0</v>
      </c>
      <c r="E145" s="338" t="s">
        <v>82</v>
      </c>
      <c r="F145" s="339"/>
      <c r="G145" s="344" t="s">
        <v>82</v>
      </c>
      <c r="H145" s="339"/>
      <c r="I145" s="344" t="s">
        <v>82</v>
      </c>
      <c r="J145" s="339"/>
      <c r="K145" s="344" t="s">
        <v>82</v>
      </c>
      <c r="L145" s="339"/>
      <c r="M145" s="344" t="s">
        <v>82</v>
      </c>
      <c r="N145" s="327">
        <f t="shared" si="67"/>
        <v>0</v>
      </c>
      <c r="O145" s="338" t="s">
        <v>82</v>
      </c>
      <c r="P145" s="339"/>
      <c r="Q145" s="344" t="s">
        <v>82</v>
      </c>
      <c r="R145" s="339"/>
      <c r="S145" s="344" t="s">
        <v>82</v>
      </c>
      <c r="T145" s="339"/>
      <c r="U145" s="344" t="s">
        <v>82</v>
      </c>
      <c r="V145" s="339"/>
      <c r="W145" s="344" t="s">
        <v>82</v>
      </c>
      <c r="X145" s="339"/>
      <c r="Y145" s="250" t="s">
        <v>82</v>
      </c>
      <c r="Z145" s="251"/>
      <c r="AA145" s="250" t="s">
        <v>82</v>
      </c>
      <c r="AB145" s="251"/>
      <c r="AC145" s="250" t="s">
        <v>82</v>
      </c>
      <c r="BJ145" s="313">
        <f>IF(P145&gt;=R145,0,R145-P145)</f>
        <v>0</v>
      </c>
      <c r="BK145" s="201" t="s">
        <v>82</v>
      </c>
    </row>
    <row r="146" spans="1:63" ht="15.75" hidden="1">
      <c r="A146" s="448"/>
      <c r="B146" s="23" t="s">
        <v>472</v>
      </c>
      <c r="C146" s="25" t="s">
        <v>377</v>
      </c>
      <c r="D146" s="327">
        <f t="shared" si="66"/>
        <v>0</v>
      </c>
      <c r="E146" s="327">
        <f>SUM(G146,I146,K146,M146)</f>
        <v>0</v>
      </c>
      <c r="F146" s="328"/>
      <c r="G146" s="328"/>
      <c r="H146" s="328"/>
      <c r="I146" s="328"/>
      <c r="J146" s="328"/>
      <c r="K146" s="328"/>
      <c r="L146" s="328"/>
      <c r="M146" s="328"/>
      <c r="N146" s="327">
        <f t="shared" si="67"/>
        <v>0</v>
      </c>
      <c r="O146" s="327">
        <f aca="true" t="shared" si="70" ref="O146:O166">SUM(Q146,U146,W146,Y146)</f>
        <v>0</v>
      </c>
      <c r="P146" s="328"/>
      <c r="Q146" s="328"/>
      <c r="R146" s="328"/>
      <c r="S146" s="328"/>
      <c r="T146" s="328"/>
      <c r="U146" s="328"/>
      <c r="V146" s="328"/>
      <c r="W146" s="328"/>
      <c r="X146" s="328"/>
      <c r="Y146" s="200"/>
      <c r="Z146" s="200"/>
      <c r="AA146" s="200"/>
      <c r="AB146" s="200"/>
      <c r="AC146" s="200"/>
      <c r="BJ146" s="313">
        <f>IF(P146&gt;=R146,0,R146-P146)</f>
        <v>0</v>
      </c>
      <c r="BK146" s="313">
        <f>IF(Q146&gt;=S146,0,S146-Q146)</f>
        <v>0</v>
      </c>
    </row>
    <row r="147" spans="1:63" ht="15.75" hidden="1">
      <c r="A147" s="237" t="s">
        <v>448</v>
      </c>
      <c r="B147" s="23" t="s">
        <v>473</v>
      </c>
      <c r="C147" s="25" t="s">
        <v>377</v>
      </c>
      <c r="D147" s="327">
        <f t="shared" si="66"/>
        <v>0</v>
      </c>
      <c r="E147" s="327">
        <f>SUM(G147,I147,K147,M147)</f>
        <v>0</v>
      </c>
      <c r="F147" s="328"/>
      <c r="G147" s="328"/>
      <c r="H147" s="328"/>
      <c r="I147" s="328"/>
      <c r="J147" s="328"/>
      <c r="K147" s="328"/>
      <c r="L147" s="328"/>
      <c r="M147" s="328"/>
      <c r="N147" s="327">
        <f t="shared" si="67"/>
        <v>0</v>
      </c>
      <c r="O147" s="327">
        <f t="shared" si="70"/>
        <v>0</v>
      </c>
      <c r="P147" s="328"/>
      <c r="Q147" s="328"/>
      <c r="R147" s="328"/>
      <c r="S147" s="328"/>
      <c r="T147" s="328"/>
      <c r="U147" s="328"/>
      <c r="V147" s="328"/>
      <c r="W147" s="328"/>
      <c r="X147" s="328"/>
      <c r="Y147" s="200"/>
      <c r="Z147" s="200"/>
      <c r="AA147" s="200"/>
      <c r="AB147" s="200"/>
      <c r="AC147" s="200"/>
      <c r="BJ147" s="313">
        <f>IF(P147&gt;=R147,0,R147-P147)</f>
        <v>0</v>
      </c>
      <c r="BK147" s="313">
        <f>IF(Q147&gt;=S147,0,S147-Q147)</f>
        <v>0</v>
      </c>
    </row>
    <row r="148" spans="1:63" ht="12.75" hidden="1">
      <c r="A148" s="229" t="s">
        <v>474</v>
      </c>
      <c r="B148" s="23" t="s">
        <v>475</v>
      </c>
      <c r="C148" s="26" t="s">
        <v>139</v>
      </c>
      <c r="D148" s="327">
        <f t="shared" si="66"/>
        <v>0</v>
      </c>
      <c r="E148" s="327">
        <f>SUM(G148,I148,K148,M148)</f>
        <v>0</v>
      </c>
      <c r="F148" s="328"/>
      <c r="G148" s="328"/>
      <c r="H148" s="328"/>
      <c r="I148" s="328"/>
      <c r="J148" s="328"/>
      <c r="K148" s="328"/>
      <c r="L148" s="328"/>
      <c r="M148" s="328"/>
      <c r="N148" s="327">
        <f t="shared" si="67"/>
        <v>0</v>
      </c>
      <c r="O148" s="327">
        <f t="shared" si="70"/>
        <v>0</v>
      </c>
      <c r="P148" s="328"/>
      <c r="Q148" s="328"/>
      <c r="R148" s="328"/>
      <c r="S148" s="328"/>
      <c r="T148" s="328"/>
      <c r="U148" s="328"/>
      <c r="V148" s="328"/>
      <c r="W148" s="328"/>
      <c r="X148" s="328"/>
      <c r="Y148" s="200"/>
      <c r="Z148" s="200"/>
      <c r="AA148" s="200"/>
      <c r="AB148" s="200"/>
      <c r="AC148" s="200"/>
      <c r="BJ148" s="313">
        <f>IF(P148&gt;=R148,0,R148-P148)</f>
        <v>0</v>
      </c>
      <c r="BK148" s="313">
        <f>IF(Q148&gt;=S148,0,S148-Q148)</f>
        <v>0</v>
      </c>
    </row>
    <row r="149" spans="1:63" ht="12.75">
      <c r="A149" s="228" t="s">
        <v>197</v>
      </c>
      <c r="B149" s="23" t="s">
        <v>476</v>
      </c>
      <c r="C149" s="26" t="s">
        <v>140</v>
      </c>
      <c r="D149" s="338" t="s">
        <v>82</v>
      </c>
      <c r="E149" s="327">
        <f>SUM(G149,I149,K149,M149)</f>
        <v>0</v>
      </c>
      <c r="F149" s="338" t="s">
        <v>82</v>
      </c>
      <c r="G149" s="331">
        <f>SUM(G150,G155,G160,G162:G165)</f>
        <v>0</v>
      </c>
      <c r="H149" s="338" t="s">
        <v>82</v>
      </c>
      <c r="I149" s="331">
        <f>SUM(I150,I155,I160,I162:I165)</f>
        <v>0</v>
      </c>
      <c r="J149" s="338" t="s">
        <v>82</v>
      </c>
      <c r="K149" s="331">
        <f>SUM(K150,K155,K160,K162:K165)</f>
        <v>0</v>
      </c>
      <c r="L149" s="338" t="s">
        <v>82</v>
      </c>
      <c r="M149" s="331">
        <f>SUM(M150,M155,M160,M162:M165)</f>
        <v>0</v>
      </c>
      <c r="N149" s="338" t="s">
        <v>82</v>
      </c>
      <c r="O149" s="327">
        <f t="shared" si="70"/>
        <v>0</v>
      </c>
      <c r="P149" s="338" t="s">
        <v>82</v>
      </c>
      <c r="Q149" s="331">
        <f>SUM(Q150,Q155,Q160,Q162:Q165)</f>
        <v>0</v>
      </c>
      <c r="R149" s="338" t="s">
        <v>82</v>
      </c>
      <c r="S149" s="331">
        <f>SUM(S150,S155,S160,S162:S165)</f>
        <v>0</v>
      </c>
      <c r="T149" s="338" t="s">
        <v>82</v>
      </c>
      <c r="U149" s="331">
        <f>SUM(U150,U155,U160,U162:U165)</f>
        <v>0</v>
      </c>
      <c r="V149" s="338" t="s">
        <v>82</v>
      </c>
      <c r="W149" s="331">
        <f>SUM(W150,W155,W160,W162:W165)</f>
        <v>0</v>
      </c>
      <c r="X149" s="338" t="s">
        <v>82</v>
      </c>
      <c r="Y149" s="202">
        <f>SUM(Y150,Y155,Y160,Y162:Y165)</f>
        <v>0</v>
      </c>
      <c r="Z149" s="201" t="s">
        <v>82</v>
      </c>
      <c r="AA149" s="202">
        <f>SUM(AA150,AA155,AA160,AA162:AA165)</f>
        <v>0</v>
      </c>
      <c r="AB149" s="201" t="s">
        <v>82</v>
      </c>
      <c r="AC149" s="202">
        <f>SUM(AC150,AC155,AC160,AC162:AC165)</f>
        <v>0</v>
      </c>
      <c r="BJ149" s="201" t="s">
        <v>82</v>
      </c>
      <c r="BK149" s="313">
        <f>IF(Q149&gt;=S149,0,S149-Q149)</f>
        <v>0</v>
      </c>
    </row>
    <row r="150" spans="1:63" ht="25.5" hidden="1">
      <c r="A150" s="197" t="s">
        <v>477</v>
      </c>
      <c r="B150" s="23" t="s">
        <v>478</v>
      </c>
      <c r="C150" s="26" t="s">
        <v>139</v>
      </c>
      <c r="D150" s="327">
        <f>SUM(F150,H150,J150,L150)</f>
        <v>0</v>
      </c>
      <c r="E150" s="327">
        <f>G150+I150+K150+M150</f>
        <v>0</v>
      </c>
      <c r="F150" s="347"/>
      <c r="G150" s="347"/>
      <c r="H150" s="347"/>
      <c r="I150" s="347"/>
      <c r="J150" s="347"/>
      <c r="K150" s="347"/>
      <c r="L150" s="347"/>
      <c r="M150" s="347"/>
      <c r="N150" s="327">
        <f aca="true" t="shared" si="71" ref="N150:N164">SUM(P150,T150,V150,X150)</f>
        <v>0</v>
      </c>
      <c r="O150" s="327">
        <f t="shared" si="70"/>
        <v>0</v>
      </c>
      <c r="P150" s="347"/>
      <c r="Q150" s="347"/>
      <c r="R150" s="347"/>
      <c r="S150" s="347"/>
      <c r="T150" s="347"/>
      <c r="U150" s="347"/>
      <c r="V150" s="347"/>
      <c r="W150" s="347"/>
      <c r="X150" s="347"/>
      <c r="Y150" s="224"/>
      <c r="Z150" s="224"/>
      <c r="AA150" s="224"/>
      <c r="AB150" s="224"/>
      <c r="AC150" s="224"/>
      <c r="BJ150" s="313">
        <f aca="true" t="shared" si="72" ref="BJ150:BJ164">IF(P150&gt;=R150,0,R150-P150)</f>
        <v>0</v>
      </c>
      <c r="BK150" s="313">
        <f aca="true" t="shared" si="73" ref="BJ150:BK170">IF(Q150&gt;=S150,0,S150-Q150)</f>
        <v>0</v>
      </c>
    </row>
    <row r="151" spans="1:63" ht="25.5" hidden="1">
      <c r="A151" s="239" t="s">
        <v>479</v>
      </c>
      <c r="B151" s="23" t="s">
        <v>480</v>
      </c>
      <c r="C151" s="26" t="s">
        <v>139</v>
      </c>
      <c r="D151" s="327">
        <f aca="true" t="shared" si="74" ref="D151:D160">SUM(F151,H151,J151,L151)</f>
        <v>0</v>
      </c>
      <c r="E151" s="327">
        <f aca="true" t="shared" si="75" ref="E151:E175">G151+I151+K151+M151</f>
        <v>0</v>
      </c>
      <c r="F151" s="347"/>
      <c r="G151" s="347"/>
      <c r="H151" s="347"/>
      <c r="I151" s="347"/>
      <c r="J151" s="347"/>
      <c r="K151" s="347"/>
      <c r="L151" s="347"/>
      <c r="M151" s="347"/>
      <c r="N151" s="327">
        <f t="shared" si="71"/>
        <v>0</v>
      </c>
      <c r="O151" s="327">
        <f t="shared" si="70"/>
        <v>0</v>
      </c>
      <c r="P151" s="347"/>
      <c r="Q151" s="347"/>
      <c r="R151" s="347"/>
      <c r="S151" s="347"/>
      <c r="T151" s="347"/>
      <c r="U151" s="347"/>
      <c r="V151" s="347"/>
      <c r="W151" s="347"/>
      <c r="X151" s="347"/>
      <c r="Y151" s="224"/>
      <c r="Z151" s="224"/>
      <c r="AA151" s="224"/>
      <c r="AB151" s="224"/>
      <c r="AC151" s="224"/>
      <c r="BJ151" s="313">
        <f t="shared" si="72"/>
        <v>0</v>
      </c>
      <c r="BK151" s="313">
        <f t="shared" si="73"/>
        <v>0</v>
      </c>
    </row>
    <row r="152" spans="1:63" ht="25.5" hidden="1">
      <c r="A152" s="239" t="s">
        <v>481</v>
      </c>
      <c r="B152" s="23" t="s">
        <v>482</v>
      </c>
      <c r="C152" s="26" t="s">
        <v>139</v>
      </c>
      <c r="D152" s="327">
        <f t="shared" si="74"/>
        <v>0</v>
      </c>
      <c r="E152" s="327">
        <f t="shared" si="75"/>
        <v>0</v>
      </c>
      <c r="F152" s="347"/>
      <c r="G152" s="347"/>
      <c r="H152" s="347"/>
      <c r="I152" s="347"/>
      <c r="J152" s="347"/>
      <c r="K152" s="347"/>
      <c r="L152" s="347"/>
      <c r="M152" s="347"/>
      <c r="N152" s="327">
        <f t="shared" si="71"/>
        <v>0</v>
      </c>
      <c r="O152" s="327">
        <f t="shared" si="70"/>
        <v>0</v>
      </c>
      <c r="P152" s="347"/>
      <c r="Q152" s="347"/>
      <c r="R152" s="347"/>
      <c r="S152" s="347"/>
      <c r="T152" s="347"/>
      <c r="U152" s="347"/>
      <c r="V152" s="347"/>
      <c r="W152" s="347"/>
      <c r="X152" s="347"/>
      <c r="Y152" s="224"/>
      <c r="Z152" s="224"/>
      <c r="AA152" s="224"/>
      <c r="AB152" s="224"/>
      <c r="AC152" s="224"/>
      <c r="BJ152" s="313">
        <f t="shared" si="72"/>
        <v>0</v>
      </c>
      <c r="BK152" s="313">
        <f t="shared" si="73"/>
        <v>0</v>
      </c>
    </row>
    <row r="153" spans="1:63" ht="12.75" hidden="1">
      <c r="A153" s="239" t="s">
        <v>483</v>
      </c>
      <c r="B153" s="23" t="s">
        <v>484</v>
      </c>
      <c r="C153" s="26" t="s">
        <v>139</v>
      </c>
      <c r="D153" s="327">
        <f t="shared" si="74"/>
        <v>0</v>
      </c>
      <c r="E153" s="327">
        <f t="shared" si="75"/>
        <v>0</v>
      </c>
      <c r="F153" s="347"/>
      <c r="G153" s="347"/>
      <c r="H153" s="347"/>
      <c r="I153" s="347"/>
      <c r="J153" s="347"/>
      <c r="K153" s="347"/>
      <c r="L153" s="347"/>
      <c r="M153" s="347"/>
      <c r="N153" s="327">
        <f t="shared" si="71"/>
        <v>0</v>
      </c>
      <c r="O153" s="327">
        <f t="shared" si="70"/>
        <v>0</v>
      </c>
      <c r="P153" s="347"/>
      <c r="Q153" s="347"/>
      <c r="R153" s="347"/>
      <c r="S153" s="347"/>
      <c r="T153" s="347"/>
      <c r="U153" s="347"/>
      <c r="V153" s="347"/>
      <c r="W153" s="347"/>
      <c r="X153" s="347"/>
      <c r="Y153" s="224"/>
      <c r="Z153" s="224"/>
      <c r="AA153" s="224"/>
      <c r="AB153" s="224"/>
      <c r="AC153" s="224"/>
      <c r="BJ153" s="313">
        <f t="shared" si="72"/>
        <v>0</v>
      </c>
      <c r="BK153" s="313">
        <f t="shared" si="73"/>
        <v>0</v>
      </c>
    </row>
    <row r="154" spans="1:63" ht="12.75" hidden="1">
      <c r="A154" s="239" t="s">
        <v>485</v>
      </c>
      <c r="B154" s="23" t="s">
        <v>486</v>
      </c>
      <c r="C154" s="26" t="s">
        <v>139</v>
      </c>
      <c r="D154" s="327">
        <f t="shared" si="74"/>
        <v>0</v>
      </c>
      <c r="E154" s="327">
        <f t="shared" si="75"/>
        <v>0</v>
      </c>
      <c r="F154" s="347"/>
      <c r="G154" s="347"/>
      <c r="H154" s="347"/>
      <c r="I154" s="347"/>
      <c r="J154" s="347"/>
      <c r="K154" s="347"/>
      <c r="L154" s="347"/>
      <c r="M154" s="347"/>
      <c r="N154" s="327">
        <f t="shared" si="71"/>
        <v>0</v>
      </c>
      <c r="O154" s="327">
        <f t="shared" si="70"/>
        <v>0</v>
      </c>
      <c r="P154" s="347"/>
      <c r="Q154" s="347"/>
      <c r="R154" s="347"/>
      <c r="S154" s="347"/>
      <c r="T154" s="347"/>
      <c r="U154" s="347"/>
      <c r="V154" s="347"/>
      <c r="W154" s="347"/>
      <c r="X154" s="347"/>
      <c r="Y154" s="224"/>
      <c r="Z154" s="224"/>
      <c r="AA154" s="224"/>
      <c r="AB154" s="224"/>
      <c r="AC154" s="224"/>
      <c r="BJ154" s="313">
        <f t="shared" si="72"/>
        <v>0</v>
      </c>
      <c r="BK154" s="313">
        <f t="shared" si="73"/>
        <v>0</v>
      </c>
    </row>
    <row r="155" spans="1:63" ht="25.5" hidden="1">
      <c r="A155" s="197" t="s">
        <v>487</v>
      </c>
      <c r="B155" s="23" t="s">
        <v>488</v>
      </c>
      <c r="C155" s="26" t="s">
        <v>139</v>
      </c>
      <c r="D155" s="327">
        <f t="shared" si="74"/>
        <v>0</v>
      </c>
      <c r="E155" s="327">
        <f t="shared" si="75"/>
        <v>0</v>
      </c>
      <c r="F155" s="347"/>
      <c r="G155" s="347"/>
      <c r="H155" s="347"/>
      <c r="I155" s="347"/>
      <c r="J155" s="347"/>
      <c r="K155" s="347"/>
      <c r="L155" s="347"/>
      <c r="M155" s="347"/>
      <c r="N155" s="327">
        <f t="shared" si="71"/>
        <v>0</v>
      </c>
      <c r="O155" s="327">
        <f t="shared" si="70"/>
        <v>0</v>
      </c>
      <c r="P155" s="347"/>
      <c r="Q155" s="347"/>
      <c r="R155" s="347"/>
      <c r="S155" s="347"/>
      <c r="T155" s="347"/>
      <c r="U155" s="347"/>
      <c r="V155" s="347"/>
      <c r="W155" s="347"/>
      <c r="X155" s="347"/>
      <c r="Y155" s="224"/>
      <c r="Z155" s="224"/>
      <c r="AA155" s="224"/>
      <c r="AB155" s="224"/>
      <c r="AC155" s="224"/>
      <c r="BJ155" s="313">
        <f t="shared" si="72"/>
        <v>0</v>
      </c>
      <c r="BK155" s="313">
        <f t="shared" si="73"/>
        <v>0</v>
      </c>
    </row>
    <row r="156" spans="1:63" ht="25.5" hidden="1">
      <c r="A156" s="239" t="s">
        <v>489</v>
      </c>
      <c r="B156" s="23" t="s">
        <v>490</v>
      </c>
      <c r="C156" s="26" t="s">
        <v>139</v>
      </c>
      <c r="D156" s="327">
        <f t="shared" si="74"/>
        <v>0</v>
      </c>
      <c r="E156" s="327">
        <f t="shared" si="75"/>
        <v>0</v>
      </c>
      <c r="F156" s="347"/>
      <c r="G156" s="347"/>
      <c r="H156" s="347"/>
      <c r="I156" s="347"/>
      <c r="J156" s="347"/>
      <c r="K156" s="347"/>
      <c r="L156" s="347"/>
      <c r="M156" s="347"/>
      <c r="N156" s="327">
        <f t="shared" si="71"/>
        <v>0</v>
      </c>
      <c r="O156" s="327">
        <f t="shared" si="70"/>
        <v>0</v>
      </c>
      <c r="P156" s="347"/>
      <c r="Q156" s="347"/>
      <c r="R156" s="347"/>
      <c r="S156" s="347"/>
      <c r="T156" s="347"/>
      <c r="U156" s="347"/>
      <c r="V156" s="347"/>
      <c r="W156" s="347"/>
      <c r="X156" s="347"/>
      <c r="Y156" s="224"/>
      <c r="Z156" s="224"/>
      <c r="AA156" s="224"/>
      <c r="AB156" s="224"/>
      <c r="AC156" s="224"/>
      <c r="BJ156" s="313">
        <f t="shared" si="72"/>
        <v>0</v>
      </c>
      <c r="BK156" s="313">
        <f t="shared" si="73"/>
        <v>0</v>
      </c>
    </row>
    <row r="157" spans="1:63" ht="25.5" hidden="1">
      <c r="A157" s="239" t="s">
        <v>491</v>
      </c>
      <c r="B157" s="23" t="s">
        <v>492</v>
      </c>
      <c r="C157" s="26" t="s">
        <v>139</v>
      </c>
      <c r="D157" s="327">
        <f t="shared" si="74"/>
        <v>0</v>
      </c>
      <c r="E157" s="327">
        <f t="shared" si="75"/>
        <v>0</v>
      </c>
      <c r="F157" s="347"/>
      <c r="G157" s="347"/>
      <c r="H157" s="347"/>
      <c r="I157" s="347"/>
      <c r="J157" s="347"/>
      <c r="K157" s="347"/>
      <c r="L157" s="347"/>
      <c r="M157" s="347"/>
      <c r="N157" s="327">
        <f t="shared" si="71"/>
        <v>0</v>
      </c>
      <c r="O157" s="327">
        <f t="shared" si="70"/>
        <v>0</v>
      </c>
      <c r="P157" s="347"/>
      <c r="Q157" s="347"/>
      <c r="R157" s="347"/>
      <c r="S157" s="347"/>
      <c r="T157" s="347"/>
      <c r="U157" s="347"/>
      <c r="V157" s="347"/>
      <c r="W157" s="347"/>
      <c r="X157" s="347"/>
      <c r="Y157" s="224"/>
      <c r="Z157" s="224"/>
      <c r="AA157" s="224"/>
      <c r="AB157" s="224"/>
      <c r="AC157" s="224"/>
      <c r="BJ157" s="313">
        <f t="shared" si="72"/>
        <v>0</v>
      </c>
      <c r="BK157" s="313">
        <f t="shared" si="73"/>
        <v>0</v>
      </c>
    </row>
    <row r="158" spans="1:63" ht="12.75" hidden="1">
      <c r="A158" s="239" t="s">
        <v>493</v>
      </c>
      <c r="B158" s="23" t="s">
        <v>494</v>
      </c>
      <c r="C158" s="26" t="s">
        <v>139</v>
      </c>
      <c r="D158" s="327">
        <f t="shared" si="74"/>
        <v>0</v>
      </c>
      <c r="E158" s="327">
        <f t="shared" si="75"/>
        <v>0</v>
      </c>
      <c r="F158" s="347"/>
      <c r="G158" s="347"/>
      <c r="H158" s="347"/>
      <c r="I158" s="347"/>
      <c r="J158" s="347"/>
      <c r="K158" s="347"/>
      <c r="L158" s="347"/>
      <c r="M158" s="347"/>
      <c r="N158" s="327">
        <f t="shared" si="71"/>
        <v>0</v>
      </c>
      <c r="O158" s="327">
        <f t="shared" si="70"/>
        <v>0</v>
      </c>
      <c r="P158" s="347"/>
      <c r="Q158" s="347"/>
      <c r="R158" s="347"/>
      <c r="S158" s="347"/>
      <c r="T158" s="347"/>
      <c r="U158" s="347"/>
      <c r="V158" s="347"/>
      <c r="W158" s="347"/>
      <c r="X158" s="347"/>
      <c r="Y158" s="224"/>
      <c r="Z158" s="224"/>
      <c r="AA158" s="224"/>
      <c r="AB158" s="224"/>
      <c r="AC158" s="224"/>
      <c r="BJ158" s="313">
        <f t="shared" si="72"/>
        <v>0</v>
      </c>
      <c r="BK158" s="313">
        <f t="shared" si="73"/>
        <v>0</v>
      </c>
    </row>
    <row r="159" spans="1:63" ht="25.5" hidden="1">
      <c r="A159" s="239" t="s">
        <v>198</v>
      </c>
      <c r="B159" s="23" t="s">
        <v>495</v>
      </c>
      <c r="C159" s="26" t="s">
        <v>139</v>
      </c>
      <c r="D159" s="327">
        <f t="shared" si="74"/>
        <v>0</v>
      </c>
      <c r="E159" s="327">
        <f t="shared" si="75"/>
        <v>0</v>
      </c>
      <c r="F159" s="347"/>
      <c r="G159" s="347"/>
      <c r="H159" s="347"/>
      <c r="I159" s="347"/>
      <c r="J159" s="347"/>
      <c r="K159" s="347"/>
      <c r="L159" s="347"/>
      <c r="M159" s="347"/>
      <c r="N159" s="327">
        <f t="shared" si="71"/>
        <v>0</v>
      </c>
      <c r="O159" s="327">
        <f t="shared" si="70"/>
        <v>0</v>
      </c>
      <c r="P159" s="347"/>
      <c r="Q159" s="347"/>
      <c r="R159" s="347"/>
      <c r="S159" s="347"/>
      <c r="T159" s="347"/>
      <c r="U159" s="347"/>
      <c r="V159" s="347"/>
      <c r="W159" s="347"/>
      <c r="X159" s="347"/>
      <c r="Y159" s="224"/>
      <c r="Z159" s="224"/>
      <c r="AA159" s="224"/>
      <c r="AB159" s="224"/>
      <c r="AC159" s="224"/>
      <c r="BJ159" s="313">
        <f t="shared" si="72"/>
        <v>0</v>
      </c>
      <c r="BK159" s="313">
        <f t="shared" si="73"/>
        <v>0</v>
      </c>
    </row>
    <row r="160" spans="1:63" ht="25.5">
      <c r="A160" s="197" t="s">
        <v>496</v>
      </c>
      <c r="B160" s="23" t="s">
        <v>497</v>
      </c>
      <c r="C160" s="26" t="s">
        <v>46</v>
      </c>
      <c r="D160" s="327">
        <f t="shared" si="74"/>
        <v>9237</v>
      </c>
      <c r="E160" s="327">
        <f t="shared" si="75"/>
        <v>0</v>
      </c>
      <c r="F160" s="347"/>
      <c r="G160" s="347"/>
      <c r="H160" s="347"/>
      <c r="I160" s="347"/>
      <c r="J160" s="347"/>
      <c r="K160" s="347"/>
      <c r="L160" s="335">
        <v>9237</v>
      </c>
      <c r="M160" s="347"/>
      <c r="N160" s="327">
        <f t="shared" si="71"/>
        <v>9237</v>
      </c>
      <c r="O160" s="327">
        <f t="shared" si="70"/>
        <v>0</v>
      </c>
      <c r="P160" s="347"/>
      <c r="Q160" s="347"/>
      <c r="R160" s="347"/>
      <c r="S160" s="347"/>
      <c r="T160" s="347"/>
      <c r="U160" s="347"/>
      <c r="V160" s="347"/>
      <c r="W160" s="347"/>
      <c r="X160" s="347">
        <v>9237</v>
      </c>
      <c r="Y160" s="224"/>
      <c r="Z160" s="224"/>
      <c r="AA160" s="224"/>
      <c r="AB160" s="224"/>
      <c r="AC160" s="224"/>
      <c r="BJ160" s="313">
        <f t="shared" si="72"/>
        <v>0</v>
      </c>
      <c r="BK160" s="313">
        <f t="shared" si="73"/>
        <v>0</v>
      </c>
    </row>
    <row r="161" spans="1:63" ht="25.5">
      <c r="A161" s="239" t="s">
        <v>498</v>
      </c>
      <c r="B161" s="23" t="s">
        <v>499</v>
      </c>
      <c r="C161" s="26" t="s">
        <v>46</v>
      </c>
      <c r="D161" s="327">
        <f>SUM(F161,H161,J161,L161)</f>
        <v>29</v>
      </c>
      <c r="E161" s="327">
        <f t="shared" si="75"/>
        <v>0</v>
      </c>
      <c r="F161" s="347"/>
      <c r="G161" s="347"/>
      <c r="H161" s="347"/>
      <c r="I161" s="347"/>
      <c r="J161" s="347"/>
      <c r="K161" s="347"/>
      <c r="L161" s="335">
        <v>29</v>
      </c>
      <c r="M161" s="347"/>
      <c r="N161" s="327">
        <f t="shared" si="71"/>
        <v>29</v>
      </c>
      <c r="O161" s="327">
        <f t="shared" si="70"/>
        <v>0</v>
      </c>
      <c r="P161" s="347"/>
      <c r="Q161" s="347"/>
      <c r="R161" s="347"/>
      <c r="S161" s="347"/>
      <c r="T161" s="347"/>
      <c r="U161" s="347"/>
      <c r="V161" s="347"/>
      <c r="W161" s="347"/>
      <c r="X161" s="347">
        <v>29</v>
      </c>
      <c r="Y161" s="224"/>
      <c r="Z161" s="224"/>
      <c r="AA161" s="224"/>
      <c r="AB161" s="224"/>
      <c r="AC161" s="224"/>
      <c r="BJ161" s="313">
        <f t="shared" si="72"/>
        <v>0</v>
      </c>
      <c r="BK161" s="313">
        <f t="shared" si="73"/>
        <v>0</v>
      </c>
    </row>
    <row r="162" spans="1:63" ht="25.5" hidden="1">
      <c r="A162" s="197" t="s">
        <v>500</v>
      </c>
      <c r="B162" s="23" t="s">
        <v>501</v>
      </c>
      <c r="C162" s="25" t="s">
        <v>46</v>
      </c>
      <c r="D162" s="327">
        <f>SUM(F162,H162,J162,L162)</f>
        <v>0</v>
      </c>
      <c r="E162" s="327">
        <f t="shared" si="75"/>
        <v>0</v>
      </c>
      <c r="F162" s="347"/>
      <c r="G162" s="347"/>
      <c r="H162" s="347"/>
      <c r="I162" s="347"/>
      <c r="J162" s="347"/>
      <c r="K162" s="347"/>
      <c r="L162" s="347"/>
      <c r="M162" s="347"/>
      <c r="N162" s="327">
        <f t="shared" si="71"/>
        <v>0</v>
      </c>
      <c r="O162" s="327">
        <f t="shared" si="70"/>
        <v>0</v>
      </c>
      <c r="P162" s="347"/>
      <c r="Q162" s="347"/>
      <c r="R162" s="347"/>
      <c r="S162" s="347"/>
      <c r="T162" s="347"/>
      <c r="U162" s="347"/>
      <c r="V162" s="347"/>
      <c r="W162" s="347"/>
      <c r="X162" s="347"/>
      <c r="Y162" s="224"/>
      <c r="Z162" s="224"/>
      <c r="AA162" s="224"/>
      <c r="AB162" s="224"/>
      <c r="AC162" s="224"/>
      <c r="BJ162" s="313">
        <f t="shared" si="72"/>
        <v>0</v>
      </c>
      <c r="BK162" s="313">
        <f t="shared" si="73"/>
        <v>0</v>
      </c>
    </row>
    <row r="163" spans="1:63" ht="12.75" hidden="1">
      <c r="A163" s="197" t="s">
        <v>502</v>
      </c>
      <c r="B163" s="23" t="s">
        <v>503</v>
      </c>
      <c r="C163" s="25" t="s">
        <v>46</v>
      </c>
      <c r="D163" s="327">
        <f>SUM(F163,H163,J163,L163)</f>
        <v>0</v>
      </c>
      <c r="E163" s="327">
        <f t="shared" si="75"/>
        <v>0</v>
      </c>
      <c r="F163" s="347"/>
      <c r="G163" s="347"/>
      <c r="H163" s="347"/>
      <c r="I163" s="347"/>
      <c r="J163" s="347"/>
      <c r="K163" s="347"/>
      <c r="L163" s="347"/>
      <c r="M163" s="347"/>
      <c r="N163" s="327">
        <f t="shared" si="71"/>
        <v>0</v>
      </c>
      <c r="O163" s="327">
        <f t="shared" si="70"/>
        <v>0</v>
      </c>
      <c r="P163" s="347"/>
      <c r="Q163" s="347"/>
      <c r="R163" s="347"/>
      <c r="S163" s="347"/>
      <c r="T163" s="347"/>
      <c r="U163" s="347"/>
      <c r="V163" s="347"/>
      <c r="W163" s="347"/>
      <c r="X163" s="347"/>
      <c r="Y163" s="224"/>
      <c r="Z163" s="224"/>
      <c r="AA163" s="224"/>
      <c r="AB163" s="224"/>
      <c r="AC163" s="224"/>
      <c r="BJ163" s="313">
        <f t="shared" si="72"/>
        <v>0</v>
      </c>
      <c r="BK163" s="313">
        <f t="shared" si="73"/>
        <v>0</v>
      </c>
    </row>
    <row r="164" spans="1:63" ht="12.75" hidden="1">
      <c r="A164" s="197" t="s">
        <v>504</v>
      </c>
      <c r="B164" s="23" t="s">
        <v>505</v>
      </c>
      <c r="C164" s="25" t="s">
        <v>46</v>
      </c>
      <c r="D164" s="327">
        <f>SUM(F164,H164,J164,L164)</f>
        <v>0</v>
      </c>
      <c r="E164" s="327">
        <f t="shared" si="75"/>
        <v>0</v>
      </c>
      <c r="F164" s="339"/>
      <c r="G164" s="339"/>
      <c r="H164" s="339"/>
      <c r="I164" s="339"/>
      <c r="J164" s="339"/>
      <c r="K164" s="339"/>
      <c r="L164" s="339"/>
      <c r="M164" s="339"/>
      <c r="N164" s="327">
        <f t="shared" si="71"/>
        <v>0</v>
      </c>
      <c r="O164" s="327">
        <f t="shared" si="70"/>
        <v>0</v>
      </c>
      <c r="P164" s="339"/>
      <c r="Q164" s="339"/>
      <c r="R164" s="339"/>
      <c r="S164" s="339"/>
      <c r="T164" s="339"/>
      <c r="U164" s="339"/>
      <c r="V164" s="339"/>
      <c r="W164" s="339"/>
      <c r="X164" s="339"/>
      <c r="Y164" s="251"/>
      <c r="Z164" s="251"/>
      <c r="AA164" s="251"/>
      <c r="AB164" s="251"/>
      <c r="AC164" s="251"/>
      <c r="BJ164" s="313">
        <f t="shared" si="72"/>
        <v>0</v>
      </c>
      <c r="BK164" s="313">
        <f t="shared" si="73"/>
        <v>0</v>
      </c>
    </row>
    <row r="165" spans="1:63" ht="38.25" hidden="1">
      <c r="A165" s="197" t="s">
        <v>590</v>
      </c>
      <c r="B165" s="23" t="s">
        <v>506</v>
      </c>
      <c r="C165" s="25" t="s">
        <v>152</v>
      </c>
      <c r="D165" s="338" t="s">
        <v>82</v>
      </c>
      <c r="E165" s="327">
        <f t="shared" si="75"/>
        <v>0</v>
      </c>
      <c r="F165" s="338" t="s">
        <v>82</v>
      </c>
      <c r="G165" s="328"/>
      <c r="H165" s="338" t="s">
        <v>82</v>
      </c>
      <c r="I165" s="328"/>
      <c r="J165" s="338" t="s">
        <v>82</v>
      </c>
      <c r="K165" s="328"/>
      <c r="L165" s="338" t="s">
        <v>82</v>
      </c>
      <c r="M165" s="328"/>
      <c r="N165" s="338" t="s">
        <v>82</v>
      </c>
      <c r="O165" s="327">
        <f t="shared" si="70"/>
        <v>0</v>
      </c>
      <c r="P165" s="338" t="s">
        <v>82</v>
      </c>
      <c r="Q165" s="328"/>
      <c r="R165" s="338" t="s">
        <v>82</v>
      </c>
      <c r="S165" s="328"/>
      <c r="T165" s="338" t="s">
        <v>82</v>
      </c>
      <c r="U165" s="328"/>
      <c r="V165" s="338" t="s">
        <v>82</v>
      </c>
      <c r="W165" s="328"/>
      <c r="X165" s="338" t="s">
        <v>82</v>
      </c>
      <c r="Y165" s="200"/>
      <c r="Z165" s="201" t="s">
        <v>82</v>
      </c>
      <c r="AA165" s="200"/>
      <c r="AB165" s="201" t="s">
        <v>82</v>
      </c>
      <c r="AC165" s="200"/>
      <c r="BJ165" s="201" t="s">
        <v>82</v>
      </c>
      <c r="BK165" s="313">
        <f t="shared" si="73"/>
        <v>0</v>
      </c>
    </row>
    <row r="166" spans="1:63" ht="38.25">
      <c r="A166" s="228" t="s">
        <v>245</v>
      </c>
      <c r="B166" s="23" t="s">
        <v>507</v>
      </c>
      <c r="C166" s="25" t="s">
        <v>234</v>
      </c>
      <c r="D166" s="327">
        <f>SUM(F166,H166,J166,L166)</f>
        <v>5206</v>
      </c>
      <c r="E166" s="327">
        <f t="shared" si="75"/>
        <v>0</v>
      </c>
      <c r="F166" s="348">
        <f>F168+F174</f>
        <v>0</v>
      </c>
      <c r="G166" s="348">
        <f>G168+G174</f>
        <v>0</v>
      </c>
      <c r="H166" s="348">
        <f aca="true" t="shared" si="76" ref="H166:M166">H168+H174</f>
        <v>0</v>
      </c>
      <c r="I166" s="348">
        <f t="shared" si="76"/>
        <v>0</v>
      </c>
      <c r="J166" s="348">
        <f t="shared" si="76"/>
        <v>0</v>
      </c>
      <c r="K166" s="348">
        <f t="shared" si="76"/>
        <v>0</v>
      </c>
      <c r="L166" s="348">
        <f t="shared" si="76"/>
        <v>5206</v>
      </c>
      <c r="M166" s="348">
        <f t="shared" si="76"/>
        <v>0</v>
      </c>
      <c r="N166" s="327">
        <f aca="true" t="shared" si="77" ref="N166:N174">SUM(P166,T166,V166,X166)</f>
        <v>12283.6</v>
      </c>
      <c r="O166" s="327">
        <f t="shared" si="70"/>
        <v>0</v>
      </c>
      <c r="P166" s="348">
        <f>P168+P174</f>
        <v>0</v>
      </c>
      <c r="Q166" s="348">
        <f>Q168+Q174</f>
        <v>0</v>
      </c>
      <c r="R166" s="348">
        <f>R168+R174</f>
        <v>0</v>
      </c>
      <c r="S166" s="348">
        <f>S168+S174</f>
        <v>0</v>
      </c>
      <c r="T166" s="348">
        <f aca="true" t="shared" si="78" ref="T166:AC166">T168+T174</f>
        <v>0</v>
      </c>
      <c r="U166" s="348">
        <f t="shared" si="78"/>
        <v>0</v>
      </c>
      <c r="V166" s="348">
        <f t="shared" si="78"/>
        <v>0</v>
      </c>
      <c r="W166" s="348">
        <f t="shared" si="78"/>
        <v>0</v>
      </c>
      <c r="X166" s="348">
        <f t="shared" si="78"/>
        <v>12283.6</v>
      </c>
      <c r="Y166" s="65">
        <f t="shared" si="78"/>
        <v>0</v>
      </c>
      <c r="Z166" s="65">
        <f t="shared" si="78"/>
        <v>0</v>
      </c>
      <c r="AA166" s="65">
        <f t="shared" si="78"/>
        <v>0</v>
      </c>
      <c r="AB166" s="65">
        <f t="shared" si="78"/>
        <v>0</v>
      </c>
      <c r="AC166" s="65">
        <f t="shared" si="78"/>
        <v>0</v>
      </c>
      <c r="BJ166" s="201" t="s">
        <v>82</v>
      </c>
      <c r="BK166" s="313">
        <f t="shared" si="73"/>
        <v>0</v>
      </c>
    </row>
    <row r="167" spans="1:63" ht="12.75">
      <c r="A167" s="464" t="s">
        <v>258</v>
      </c>
      <c r="B167" s="23" t="s">
        <v>509</v>
      </c>
      <c r="C167" s="25" t="s">
        <v>139</v>
      </c>
      <c r="D167" s="327">
        <f>SUM(F167,H167,J167,L167)</f>
        <v>0</v>
      </c>
      <c r="E167" s="349" t="s">
        <v>82</v>
      </c>
      <c r="F167" s="348">
        <f>F169+F171</f>
        <v>0</v>
      </c>
      <c r="G167" s="349" t="s">
        <v>82</v>
      </c>
      <c r="H167" s="348">
        <f>H169+H171</f>
        <v>0</v>
      </c>
      <c r="I167" s="349" t="s">
        <v>82</v>
      </c>
      <c r="J167" s="348">
        <f>J169+J171</f>
        <v>0</v>
      </c>
      <c r="K167" s="349" t="s">
        <v>82</v>
      </c>
      <c r="L167" s="348">
        <f>L169+L171</f>
        <v>0</v>
      </c>
      <c r="M167" s="349" t="s">
        <v>82</v>
      </c>
      <c r="N167" s="327">
        <f t="shared" si="77"/>
        <v>0</v>
      </c>
      <c r="O167" s="349" t="s">
        <v>82</v>
      </c>
      <c r="P167" s="348">
        <f>P169+P171</f>
        <v>0</v>
      </c>
      <c r="Q167" s="349" t="s">
        <v>82</v>
      </c>
      <c r="R167" s="348">
        <f>R169+R171</f>
        <v>0</v>
      </c>
      <c r="S167" s="349" t="s">
        <v>82</v>
      </c>
      <c r="T167" s="348">
        <f>T169+T171</f>
        <v>0</v>
      </c>
      <c r="U167" s="349" t="s">
        <v>82</v>
      </c>
      <c r="V167" s="348">
        <f>V169+V171</f>
        <v>0</v>
      </c>
      <c r="W167" s="349" t="s">
        <v>82</v>
      </c>
      <c r="X167" s="348">
        <f>X169+X171</f>
        <v>0</v>
      </c>
      <c r="Y167" s="67" t="s">
        <v>82</v>
      </c>
      <c r="Z167" s="65">
        <f>Z169+Z171</f>
        <v>0</v>
      </c>
      <c r="AA167" s="67" t="s">
        <v>82</v>
      </c>
      <c r="AB167" s="65">
        <f>AB169+AB171</f>
        <v>0</v>
      </c>
      <c r="AC167" s="67" t="s">
        <v>82</v>
      </c>
      <c r="BJ167" s="313">
        <f t="shared" si="73"/>
        <v>0</v>
      </c>
      <c r="BK167" s="201" t="s">
        <v>82</v>
      </c>
    </row>
    <row r="168" spans="1:63" ht="12.75">
      <c r="A168" s="464"/>
      <c r="B168" s="23" t="s">
        <v>510</v>
      </c>
      <c r="C168" s="25" t="s">
        <v>234</v>
      </c>
      <c r="D168" s="327">
        <f aca="true" t="shared" si="79" ref="D168:D174">SUM(F168,H168,J168,L168)</f>
        <v>5206</v>
      </c>
      <c r="E168" s="327">
        <f t="shared" si="75"/>
        <v>0</v>
      </c>
      <c r="F168" s="348">
        <f>F170+F172</f>
        <v>0</v>
      </c>
      <c r="G168" s="348">
        <f>G170+G172</f>
        <v>0</v>
      </c>
      <c r="H168" s="348">
        <f>H170+H172</f>
        <v>0</v>
      </c>
      <c r="I168" s="348">
        <f>I170+I172</f>
        <v>0</v>
      </c>
      <c r="J168" s="348">
        <f>J170+J172</f>
        <v>0</v>
      </c>
      <c r="K168" s="348">
        <f>K170+K172</f>
        <v>0</v>
      </c>
      <c r="L168" s="348">
        <f>L170+L172</f>
        <v>5206</v>
      </c>
      <c r="M168" s="348">
        <f>M170+M172</f>
        <v>0</v>
      </c>
      <c r="N168" s="327">
        <f t="shared" si="77"/>
        <v>12264.1</v>
      </c>
      <c r="O168" s="327">
        <f>SUM(Q168,U168,W168,Y168)</f>
        <v>0</v>
      </c>
      <c r="P168" s="348">
        <f>P170+P172</f>
        <v>0</v>
      </c>
      <c r="Q168" s="348">
        <f>Q170+Q172</f>
        <v>0</v>
      </c>
      <c r="R168" s="348">
        <f>R170+R172</f>
        <v>0</v>
      </c>
      <c r="S168" s="348">
        <f>S170+S172</f>
        <v>0</v>
      </c>
      <c r="T168" s="348">
        <f>T170+T172</f>
        <v>0</v>
      </c>
      <c r="U168" s="348">
        <f>U170+U172</f>
        <v>0</v>
      </c>
      <c r="V168" s="348">
        <f>V170+V172</f>
        <v>0</v>
      </c>
      <c r="W168" s="348">
        <f>W170+W172</f>
        <v>0</v>
      </c>
      <c r="X168" s="348">
        <f>X170+X172</f>
        <v>12264.1</v>
      </c>
      <c r="Y168" s="65">
        <f>Y170+Y172</f>
        <v>0</v>
      </c>
      <c r="Z168" s="65">
        <f>Z170+Z172</f>
        <v>0</v>
      </c>
      <c r="AA168" s="65">
        <f>AA170+AA172</f>
        <v>0</v>
      </c>
      <c r="AB168" s="65">
        <f>AB170+AB172</f>
        <v>0</v>
      </c>
      <c r="AC168" s="65">
        <f>AC170+AC172</f>
        <v>0</v>
      </c>
      <c r="BJ168" s="313">
        <f t="shared" si="73"/>
        <v>0</v>
      </c>
      <c r="BK168" s="313">
        <f t="shared" si="73"/>
        <v>0</v>
      </c>
    </row>
    <row r="169" spans="1:63" ht="12.75">
      <c r="A169" s="465" t="s">
        <v>511</v>
      </c>
      <c r="B169" s="23" t="s">
        <v>512</v>
      </c>
      <c r="C169" s="240" t="s">
        <v>139</v>
      </c>
      <c r="D169" s="327">
        <f t="shared" si="79"/>
        <v>0</v>
      </c>
      <c r="E169" s="350" t="s">
        <v>82</v>
      </c>
      <c r="F169" s="347"/>
      <c r="G169" s="350" t="s">
        <v>82</v>
      </c>
      <c r="H169" s="347"/>
      <c r="I169" s="350" t="s">
        <v>82</v>
      </c>
      <c r="J169" s="347"/>
      <c r="K169" s="350" t="s">
        <v>82</v>
      </c>
      <c r="L169" s="347"/>
      <c r="M169" s="350" t="s">
        <v>82</v>
      </c>
      <c r="N169" s="327">
        <f t="shared" si="77"/>
        <v>0</v>
      </c>
      <c r="O169" s="350" t="s">
        <v>82</v>
      </c>
      <c r="P169" s="347"/>
      <c r="Q169" s="350" t="s">
        <v>82</v>
      </c>
      <c r="R169" s="347"/>
      <c r="S169" s="350" t="s">
        <v>82</v>
      </c>
      <c r="T169" s="347"/>
      <c r="U169" s="350" t="s">
        <v>82</v>
      </c>
      <c r="V169" s="347"/>
      <c r="W169" s="350" t="s">
        <v>82</v>
      </c>
      <c r="X169" s="347"/>
      <c r="Y169" s="215" t="s">
        <v>82</v>
      </c>
      <c r="Z169" s="224"/>
      <c r="AA169" s="215" t="s">
        <v>82</v>
      </c>
      <c r="AB169" s="224"/>
      <c r="AC169" s="215" t="s">
        <v>82</v>
      </c>
      <c r="BJ169" s="313">
        <f aca="true" t="shared" si="80" ref="BJ169:BK175">IF(P169&gt;=R169,0,R169-P169)</f>
        <v>0</v>
      </c>
      <c r="BK169" s="201" t="s">
        <v>82</v>
      </c>
    </row>
    <row r="170" spans="1:63" ht="12.75">
      <c r="A170" s="465"/>
      <c r="B170" s="23" t="s">
        <v>513</v>
      </c>
      <c r="C170" s="240" t="s">
        <v>234</v>
      </c>
      <c r="D170" s="327">
        <f t="shared" si="79"/>
        <v>5206</v>
      </c>
      <c r="E170" s="327">
        <f t="shared" si="75"/>
        <v>0</v>
      </c>
      <c r="F170" s="351"/>
      <c r="G170" s="351"/>
      <c r="H170" s="351"/>
      <c r="I170" s="351"/>
      <c r="J170" s="351"/>
      <c r="K170" s="351"/>
      <c r="L170" s="352">
        <v>5206</v>
      </c>
      <c r="M170" s="351"/>
      <c r="N170" s="327">
        <f t="shared" si="77"/>
        <v>12264.1</v>
      </c>
      <c r="O170" s="327">
        <f>SUM(Q170,U170,W170,Y170)</f>
        <v>0</v>
      </c>
      <c r="P170" s="351"/>
      <c r="Q170" s="351"/>
      <c r="R170" s="351"/>
      <c r="S170" s="351"/>
      <c r="T170" s="351"/>
      <c r="U170" s="351"/>
      <c r="V170" s="351"/>
      <c r="W170" s="351"/>
      <c r="X170" s="352">
        <v>12264.1</v>
      </c>
      <c r="Y170" s="216"/>
      <c r="Z170" s="216"/>
      <c r="AA170" s="216"/>
      <c r="AB170" s="216"/>
      <c r="AC170" s="216"/>
      <c r="BJ170" s="313">
        <f t="shared" si="80"/>
        <v>0</v>
      </c>
      <c r="BK170" s="313">
        <f t="shared" si="73"/>
        <v>0</v>
      </c>
    </row>
    <row r="171" spans="1:63" ht="12.75" hidden="1">
      <c r="A171" s="466" t="s">
        <v>514</v>
      </c>
      <c r="B171" s="23" t="s">
        <v>515</v>
      </c>
      <c r="C171" s="240" t="s">
        <v>139</v>
      </c>
      <c r="D171" s="327">
        <f t="shared" si="79"/>
        <v>0</v>
      </c>
      <c r="E171" s="350" t="s">
        <v>82</v>
      </c>
      <c r="F171" s="347"/>
      <c r="G171" s="350" t="s">
        <v>82</v>
      </c>
      <c r="H171" s="347"/>
      <c r="I171" s="350" t="s">
        <v>82</v>
      </c>
      <c r="J171" s="347"/>
      <c r="K171" s="350" t="s">
        <v>82</v>
      </c>
      <c r="L171" s="347"/>
      <c r="M171" s="350" t="s">
        <v>82</v>
      </c>
      <c r="N171" s="327">
        <f t="shared" si="77"/>
        <v>0</v>
      </c>
      <c r="O171" s="350" t="s">
        <v>82</v>
      </c>
      <c r="P171" s="347"/>
      <c r="Q171" s="350" t="s">
        <v>82</v>
      </c>
      <c r="R171" s="347"/>
      <c r="S171" s="350" t="s">
        <v>82</v>
      </c>
      <c r="T171" s="347"/>
      <c r="U171" s="350" t="s">
        <v>82</v>
      </c>
      <c r="V171" s="347"/>
      <c r="W171" s="350" t="s">
        <v>82</v>
      </c>
      <c r="X171" s="347"/>
      <c r="Y171" s="215" t="s">
        <v>82</v>
      </c>
      <c r="Z171" s="224"/>
      <c r="AA171" s="215" t="s">
        <v>82</v>
      </c>
      <c r="AB171" s="224"/>
      <c r="AC171" s="215" t="s">
        <v>82</v>
      </c>
      <c r="BJ171" s="313">
        <f t="shared" si="80"/>
        <v>0</v>
      </c>
      <c r="BK171" s="201" t="s">
        <v>82</v>
      </c>
    </row>
    <row r="172" spans="1:63" ht="12.75" hidden="1">
      <c r="A172" s="466"/>
      <c r="B172" s="23" t="s">
        <v>516</v>
      </c>
      <c r="C172" s="240" t="s">
        <v>234</v>
      </c>
      <c r="D172" s="327">
        <f t="shared" si="79"/>
        <v>0</v>
      </c>
      <c r="E172" s="327">
        <f t="shared" si="75"/>
        <v>0</v>
      </c>
      <c r="F172" s="351"/>
      <c r="G172" s="351"/>
      <c r="H172" s="351"/>
      <c r="I172" s="351"/>
      <c r="J172" s="351"/>
      <c r="K172" s="351"/>
      <c r="L172" s="351"/>
      <c r="M172" s="351"/>
      <c r="N172" s="327">
        <f t="shared" si="77"/>
        <v>0</v>
      </c>
      <c r="O172" s="327">
        <f>SUM(Q172,U172,W172,Y172)</f>
        <v>0</v>
      </c>
      <c r="P172" s="351"/>
      <c r="Q172" s="351"/>
      <c r="R172" s="351"/>
      <c r="S172" s="351"/>
      <c r="T172" s="351"/>
      <c r="U172" s="351"/>
      <c r="V172" s="351"/>
      <c r="W172" s="351"/>
      <c r="X172" s="351"/>
      <c r="Y172" s="216"/>
      <c r="Z172" s="216"/>
      <c r="AA172" s="216"/>
      <c r="AB172" s="216"/>
      <c r="AC172" s="216"/>
      <c r="BJ172" s="313">
        <f t="shared" si="80"/>
        <v>0</v>
      </c>
      <c r="BK172" s="313">
        <f t="shared" si="80"/>
        <v>0</v>
      </c>
    </row>
    <row r="173" spans="1:63" ht="12.75">
      <c r="A173" s="464" t="s">
        <v>200</v>
      </c>
      <c r="B173" s="23" t="s">
        <v>517</v>
      </c>
      <c r="C173" s="25" t="s">
        <v>139</v>
      </c>
      <c r="D173" s="327">
        <f t="shared" si="79"/>
        <v>0</v>
      </c>
      <c r="E173" s="349" t="s">
        <v>82</v>
      </c>
      <c r="F173" s="347"/>
      <c r="G173" s="349" t="s">
        <v>82</v>
      </c>
      <c r="H173" s="347"/>
      <c r="I173" s="349" t="s">
        <v>82</v>
      </c>
      <c r="J173" s="347"/>
      <c r="K173" s="349" t="s">
        <v>82</v>
      </c>
      <c r="L173" s="347"/>
      <c r="M173" s="349" t="s">
        <v>82</v>
      </c>
      <c r="N173" s="327">
        <f t="shared" si="77"/>
        <v>0</v>
      </c>
      <c r="O173" s="349" t="s">
        <v>82</v>
      </c>
      <c r="P173" s="347"/>
      <c r="Q173" s="349" t="s">
        <v>82</v>
      </c>
      <c r="R173" s="347"/>
      <c r="S173" s="349" t="s">
        <v>82</v>
      </c>
      <c r="T173" s="347"/>
      <c r="U173" s="349" t="s">
        <v>82</v>
      </c>
      <c r="V173" s="347"/>
      <c r="W173" s="349" t="s">
        <v>82</v>
      </c>
      <c r="X173" s="347"/>
      <c r="Y173" s="67" t="s">
        <v>82</v>
      </c>
      <c r="Z173" s="224"/>
      <c r="AA173" s="67" t="s">
        <v>82</v>
      </c>
      <c r="AB173" s="224"/>
      <c r="AC173" s="67" t="s">
        <v>82</v>
      </c>
      <c r="BJ173" s="313">
        <f t="shared" si="80"/>
        <v>0</v>
      </c>
      <c r="BK173" s="201" t="s">
        <v>82</v>
      </c>
    </row>
    <row r="174" spans="1:63" ht="12.75">
      <c r="A174" s="464"/>
      <c r="B174" s="23" t="s">
        <v>518</v>
      </c>
      <c r="C174" s="25" t="s">
        <v>234</v>
      </c>
      <c r="D174" s="327">
        <f t="shared" si="79"/>
        <v>0</v>
      </c>
      <c r="E174" s="327">
        <f t="shared" si="75"/>
        <v>0</v>
      </c>
      <c r="F174" s="347"/>
      <c r="G174" s="353"/>
      <c r="H174" s="347"/>
      <c r="I174" s="353"/>
      <c r="J174" s="347"/>
      <c r="K174" s="353"/>
      <c r="L174" s="347"/>
      <c r="M174" s="353"/>
      <c r="N174" s="327">
        <f t="shared" si="77"/>
        <v>19.5</v>
      </c>
      <c r="O174" s="327">
        <f aca="true" t="shared" si="81" ref="O174:O186">SUM(Q174,U174,W174,Y174)</f>
        <v>0</v>
      </c>
      <c r="P174" s="347"/>
      <c r="Q174" s="353"/>
      <c r="R174" s="347"/>
      <c r="S174" s="353"/>
      <c r="T174" s="347"/>
      <c r="U174" s="353"/>
      <c r="V174" s="347"/>
      <c r="W174" s="353"/>
      <c r="X174" s="347">
        <v>19.5</v>
      </c>
      <c r="Y174" s="63"/>
      <c r="Z174" s="224"/>
      <c r="AA174" s="63"/>
      <c r="AB174" s="224"/>
      <c r="AC174" s="63"/>
      <c r="BJ174" s="313">
        <f t="shared" si="80"/>
        <v>0</v>
      </c>
      <c r="BK174" s="313">
        <f t="shared" si="80"/>
        <v>0</v>
      </c>
    </row>
    <row r="175" spans="1:63" ht="51">
      <c r="A175" s="196" t="s">
        <v>605</v>
      </c>
      <c r="B175" s="23" t="s">
        <v>519</v>
      </c>
      <c r="C175" s="25" t="s">
        <v>140</v>
      </c>
      <c r="D175" s="338" t="s">
        <v>82</v>
      </c>
      <c r="E175" s="327">
        <f t="shared" si="75"/>
        <v>0</v>
      </c>
      <c r="F175" s="338" t="s">
        <v>82</v>
      </c>
      <c r="G175" s="328"/>
      <c r="H175" s="338" t="s">
        <v>82</v>
      </c>
      <c r="I175" s="328"/>
      <c r="J175" s="338" t="s">
        <v>82</v>
      </c>
      <c r="K175" s="328"/>
      <c r="L175" s="338" t="s">
        <v>82</v>
      </c>
      <c r="M175" s="328"/>
      <c r="N175" s="338" t="s">
        <v>82</v>
      </c>
      <c r="O175" s="327">
        <f t="shared" si="81"/>
        <v>0</v>
      </c>
      <c r="P175" s="338" t="s">
        <v>82</v>
      </c>
      <c r="Q175" s="328"/>
      <c r="R175" s="338" t="s">
        <v>82</v>
      </c>
      <c r="S175" s="328"/>
      <c r="T175" s="338" t="s">
        <v>82</v>
      </c>
      <c r="U175" s="328"/>
      <c r="V175" s="338" t="s">
        <v>82</v>
      </c>
      <c r="W175" s="328"/>
      <c r="X175" s="338" t="s">
        <v>82</v>
      </c>
      <c r="Y175" s="200"/>
      <c r="Z175" s="201" t="s">
        <v>82</v>
      </c>
      <c r="AA175" s="200"/>
      <c r="AB175" s="201" t="s">
        <v>82</v>
      </c>
      <c r="AC175" s="200"/>
      <c r="BJ175" s="201" t="s">
        <v>82</v>
      </c>
      <c r="BK175" s="313">
        <f t="shared" si="80"/>
        <v>0</v>
      </c>
    </row>
    <row r="176" spans="1:63" ht="12.75">
      <c r="A176" s="230" t="s">
        <v>520</v>
      </c>
      <c r="B176" s="22" t="s">
        <v>521</v>
      </c>
      <c r="C176" s="24" t="s">
        <v>140</v>
      </c>
      <c r="D176" s="354" t="s">
        <v>82</v>
      </c>
      <c r="E176" s="324">
        <f aca="true" t="shared" si="82" ref="E176:E193">SUM(G176,I176,K176,M176)</f>
        <v>5022.2</v>
      </c>
      <c r="F176" s="354" t="s">
        <v>82</v>
      </c>
      <c r="G176" s="325">
        <f>SUM(G177:G179)</f>
        <v>5022.2</v>
      </c>
      <c r="H176" s="354" t="s">
        <v>82</v>
      </c>
      <c r="I176" s="325">
        <f>SUM(I177:I179)</f>
        <v>0</v>
      </c>
      <c r="J176" s="354" t="s">
        <v>82</v>
      </c>
      <c r="K176" s="325">
        <f>SUM(K177:K179)</f>
        <v>0</v>
      </c>
      <c r="L176" s="354" t="s">
        <v>82</v>
      </c>
      <c r="M176" s="325">
        <f>SUM(M177:M179)</f>
        <v>0</v>
      </c>
      <c r="N176" s="354" t="s">
        <v>82</v>
      </c>
      <c r="O176" s="324">
        <f t="shared" si="81"/>
        <v>5022.2</v>
      </c>
      <c r="P176" s="354" t="s">
        <v>82</v>
      </c>
      <c r="Q176" s="325">
        <f>SUM(Q177:Q179)</f>
        <v>5022.2</v>
      </c>
      <c r="R176" s="354" t="s">
        <v>82</v>
      </c>
      <c r="S176" s="325">
        <f>SUM(S177:S179)</f>
        <v>0</v>
      </c>
      <c r="T176" s="354" t="s">
        <v>82</v>
      </c>
      <c r="U176" s="325">
        <f>SUM(U177:U179)</f>
        <v>0</v>
      </c>
      <c r="V176" s="354" t="s">
        <v>82</v>
      </c>
      <c r="W176" s="325">
        <f>SUM(W177:W179)</f>
        <v>0</v>
      </c>
      <c r="X176" s="354" t="s">
        <v>82</v>
      </c>
      <c r="Y176" s="199">
        <f>SUM(Y177:Y179)</f>
        <v>0</v>
      </c>
      <c r="Z176" s="312" t="s">
        <v>82</v>
      </c>
      <c r="AA176" s="199">
        <f>SUM(AA177:AA179)</f>
        <v>0</v>
      </c>
      <c r="AB176" s="312" t="s">
        <v>82</v>
      </c>
      <c r="AC176" s="199">
        <f>SUM(AC177:AC179)</f>
        <v>0</v>
      </c>
      <c r="BJ176" s="201" t="s">
        <v>82</v>
      </c>
      <c r="BK176" s="313">
        <f aca="true" t="shared" si="83" ref="BK176:BK186">IF(Q176&gt;=S176,0,S176-Q176)</f>
        <v>0</v>
      </c>
    </row>
    <row r="177" spans="1:63" ht="51">
      <c r="A177" s="196" t="s">
        <v>522</v>
      </c>
      <c r="B177" s="23" t="s">
        <v>523</v>
      </c>
      <c r="C177" s="26" t="s">
        <v>139</v>
      </c>
      <c r="D177" s="329">
        <f>SUM(F177,H177,J177,L177)</f>
        <v>2597.1</v>
      </c>
      <c r="E177" s="327">
        <f t="shared" si="82"/>
        <v>3207.9</v>
      </c>
      <c r="F177" s="330">
        <v>2597.1</v>
      </c>
      <c r="G177" s="328">
        <v>3207.9</v>
      </c>
      <c r="H177" s="328"/>
      <c r="I177" s="328"/>
      <c r="J177" s="328"/>
      <c r="K177" s="328"/>
      <c r="L177" s="328"/>
      <c r="M177" s="328"/>
      <c r="N177" s="327">
        <f>SUM(P177,T177,V177,X177)</f>
        <v>2702.2999999999997</v>
      </c>
      <c r="O177" s="327">
        <f t="shared" si="81"/>
        <v>3207.9</v>
      </c>
      <c r="P177" s="330">
        <f>1906.5+690.6</f>
        <v>2597.1</v>
      </c>
      <c r="Q177" s="328">
        <f>2354.9+853</f>
        <v>3207.9</v>
      </c>
      <c r="R177" s="328"/>
      <c r="S177" s="328"/>
      <c r="T177" s="328"/>
      <c r="U177" s="328"/>
      <c r="V177" s="328"/>
      <c r="W177" s="328"/>
      <c r="X177" s="328">
        <v>105.2</v>
      </c>
      <c r="Y177" s="200"/>
      <c r="Z177" s="200"/>
      <c r="AA177" s="200"/>
      <c r="AB177" s="200"/>
      <c r="AC177" s="200"/>
      <c r="BJ177" s="313">
        <f>IF(P177&gt;=R177,0,R177-P177)</f>
        <v>0</v>
      </c>
      <c r="BK177" s="313">
        <f t="shared" si="83"/>
        <v>0</v>
      </c>
    </row>
    <row r="178" spans="1:63" ht="12.75">
      <c r="A178" s="196" t="s">
        <v>524</v>
      </c>
      <c r="B178" s="23" t="s">
        <v>525</v>
      </c>
      <c r="C178" s="26" t="s">
        <v>139</v>
      </c>
      <c r="D178" s="329">
        <f>SUM(F178,H178,J178,L178)</f>
        <v>1291.9</v>
      </c>
      <c r="E178" s="327">
        <f t="shared" si="82"/>
        <v>1595.8</v>
      </c>
      <c r="F178" s="328">
        <v>1291.9</v>
      </c>
      <c r="G178" s="328">
        <v>1595.8</v>
      </c>
      <c r="H178" s="328"/>
      <c r="I178" s="328"/>
      <c r="J178" s="328"/>
      <c r="K178" s="328"/>
      <c r="L178" s="328"/>
      <c r="M178" s="328"/>
      <c r="N178" s="327">
        <f>SUM(P178,T178,V178,X178)</f>
        <v>1316.5</v>
      </c>
      <c r="O178" s="327">
        <f t="shared" si="81"/>
        <v>1595.8</v>
      </c>
      <c r="P178" s="328">
        <f>1267.4+24.5</f>
        <v>1291.9</v>
      </c>
      <c r="Q178" s="328">
        <v>1595.8</v>
      </c>
      <c r="R178" s="328"/>
      <c r="S178" s="328"/>
      <c r="T178" s="328"/>
      <c r="U178" s="328"/>
      <c r="V178" s="328"/>
      <c r="W178" s="328"/>
      <c r="X178" s="328">
        <v>24.6</v>
      </c>
      <c r="Y178" s="200"/>
      <c r="Z178" s="200"/>
      <c r="AA178" s="200"/>
      <c r="AB178" s="200"/>
      <c r="AC178" s="200"/>
      <c r="AE178" s="214"/>
      <c r="AF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  <c r="BJ178" s="313">
        <f>IF(P178&gt;=R178,0,R178-P178)</f>
        <v>0</v>
      </c>
      <c r="BK178" s="313">
        <f t="shared" si="83"/>
        <v>0</v>
      </c>
    </row>
    <row r="179" spans="1:63" ht="12.75">
      <c r="A179" s="196" t="s">
        <v>526</v>
      </c>
      <c r="B179" s="23" t="s">
        <v>527</v>
      </c>
      <c r="C179" s="26" t="s">
        <v>139</v>
      </c>
      <c r="D179" s="329">
        <f>SUM(F179,H179,J179,L179)</f>
        <v>176.9</v>
      </c>
      <c r="E179" s="327">
        <f t="shared" si="82"/>
        <v>218.5</v>
      </c>
      <c r="F179" s="330">
        <v>176.9</v>
      </c>
      <c r="G179" s="328">
        <v>218.5</v>
      </c>
      <c r="H179" s="328"/>
      <c r="I179" s="328"/>
      <c r="J179" s="328"/>
      <c r="K179" s="328"/>
      <c r="L179" s="328"/>
      <c r="M179" s="328"/>
      <c r="N179" s="327">
        <f>SUM(P179,T179,V179,X179)</f>
        <v>279.7</v>
      </c>
      <c r="O179" s="327">
        <f t="shared" si="81"/>
        <v>218.5</v>
      </c>
      <c r="P179" s="330">
        <f>63.2+113.7</f>
        <v>176.9</v>
      </c>
      <c r="Q179" s="328">
        <v>218.5</v>
      </c>
      <c r="R179" s="328"/>
      <c r="S179" s="328"/>
      <c r="T179" s="328"/>
      <c r="U179" s="328"/>
      <c r="V179" s="328"/>
      <c r="W179" s="328"/>
      <c r="X179" s="328">
        <v>102.8</v>
      </c>
      <c r="Y179" s="200"/>
      <c r="Z179" s="200"/>
      <c r="AA179" s="200"/>
      <c r="AB179" s="200"/>
      <c r="AC179" s="200"/>
      <c r="AE179" s="214"/>
      <c r="AF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/>
      <c r="AT179" s="214"/>
      <c r="AU179" s="214"/>
      <c r="AV179" s="214"/>
      <c r="AW179" s="214"/>
      <c r="AX179" s="214"/>
      <c r="AY179" s="214"/>
      <c r="AZ179" s="214"/>
      <c r="BA179" s="214"/>
      <c r="BB179" s="214"/>
      <c r="BC179" s="214"/>
      <c r="BD179" s="214"/>
      <c r="BE179" s="214"/>
      <c r="BF179" s="214"/>
      <c r="BG179" s="214"/>
      <c r="BH179" s="214"/>
      <c r="BJ179" s="313">
        <f>IF(P179&gt;=R179,0,R179-P179)</f>
        <v>0</v>
      </c>
      <c r="BK179" s="313">
        <f t="shared" si="83"/>
        <v>0</v>
      </c>
    </row>
    <row r="180" spans="1:63" ht="25.5">
      <c r="A180" s="81" t="s">
        <v>528</v>
      </c>
      <c r="B180" s="22" t="s">
        <v>529</v>
      </c>
      <c r="C180" s="24" t="s">
        <v>140</v>
      </c>
      <c r="D180" s="323" t="s">
        <v>82</v>
      </c>
      <c r="E180" s="324">
        <f t="shared" si="82"/>
        <v>162984.3</v>
      </c>
      <c r="F180" s="323" t="s">
        <v>82</v>
      </c>
      <c r="G180" s="325">
        <f>SUM(G16,G62,G86,G91,G176)</f>
        <v>107404.2</v>
      </c>
      <c r="H180" s="323" t="s">
        <v>82</v>
      </c>
      <c r="I180" s="325">
        <f>SUM(I16,I62,I86,I91,I176)</f>
        <v>55580.100000000006</v>
      </c>
      <c r="J180" s="323" t="s">
        <v>82</v>
      </c>
      <c r="K180" s="325">
        <f>SUM(K16,K62,K86,K91,K176)</f>
        <v>0</v>
      </c>
      <c r="L180" s="323" t="s">
        <v>82</v>
      </c>
      <c r="M180" s="325">
        <f>SUM(M16,M62,M86,M91,M176)</f>
        <v>0</v>
      </c>
      <c r="N180" s="323" t="s">
        <v>82</v>
      </c>
      <c r="O180" s="324">
        <f t="shared" si="81"/>
        <v>162984.3</v>
      </c>
      <c r="P180" s="323" t="s">
        <v>82</v>
      </c>
      <c r="Q180" s="325">
        <f>SUM(Q16,Q62,Q86,Q91,Q176)</f>
        <v>107404.2</v>
      </c>
      <c r="R180" s="323" t="s">
        <v>82</v>
      </c>
      <c r="S180" s="325">
        <f>SUM(S16,S62,S86,S91,S176)</f>
        <v>0</v>
      </c>
      <c r="T180" s="323" t="s">
        <v>82</v>
      </c>
      <c r="U180" s="325">
        <f>SUM(U16,U62,U86,U91,U176)</f>
        <v>55580.100000000006</v>
      </c>
      <c r="V180" s="323" t="s">
        <v>82</v>
      </c>
      <c r="W180" s="325">
        <f>SUM(W16,W62,W86,W91,W176)</f>
        <v>0</v>
      </c>
      <c r="X180" s="323" t="s">
        <v>82</v>
      </c>
      <c r="Y180" s="199">
        <f>SUM(Y16,Y62,Y86,Y91,Y176)</f>
        <v>0</v>
      </c>
      <c r="Z180" s="198" t="s">
        <v>82</v>
      </c>
      <c r="AA180" s="199">
        <f>SUM(AA16,AA62,AA86,AA91,AA176)</f>
        <v>0</v>
      </c>
      <c r="AB180" s="198" t="s">
        <v>82</v>
      </c>
      <c r="AC180" s="199">
        <f>SUM(AC16,AC62,AC86,AC91,AC176)</f>
        <v>0</v>
      </c>
      <c r="AE180" s="214"/>
      <c r="AF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/>
      <c r="AT180" s="214"/>
      <c r="AU180" s="214"/>
      <c r="AV180" s="214"/>
      <c r="AW180" s="214"/>
      <c r="AX180" s="214"/>
      <c r="AY180" s="214"/>
      <c r="AZ180" s="214"/>
      <c r="BA180" s="214"/>
      <c r="BB180" s="214"/>
      <c r="BC180" s="214"/>
      <c r="BD180" s="214"/>
      <c r="BE180" s="214"/>
      <c r="BF180" s="214"/>
      <c r="BG180" s="214"/>
      <c r="BH180" s="214"/>
      <c r="BJ180" s="201" t="s">
        <v>82</v>
      </c>
      <c r="BK180" s="313">
        <f t="shared" si="83"/>
        <v>0</v>
      </c>
    </row>
    <row r="181" spans="1:63" s="214" customFormat="1" ht="12.75">
      <c r="A181" s="241" t="s">
        <v>530</v>
      </c>
      <c r="B181" s="22" t="s">
        <v>531</v>
      </c>
      <c r="C181" s="24" t="s">
        <v>140</v>
      </c>
      <c r="D181" s="323" t="s">
        <v>82</v>
      </c>
      <c r="E181" s="324">
        <f t="shared" si="82"/>
        <v>4401.5</v>
      </c>
      <c r="F181" s="323" t="s">
        <v>82</v>
      </c>
      <c r="G181" s="325">
        <f>SUM(G182:G184,G195)</f>
        <v>4401.5</v>
      </c>
      <c r="H181" s="323" t="s">
        <v>82</v>
      </c>
      <c r="I181" s="325">
        <f>SUM(I182:I184,I195)</f>
        <v>0</v>
      </c>
      <c r="J181" s="323" t="s">
        <v>82</v>
      </c>
      <c r="K181" s="325">
        <f>SUM(K182:K184,K195)</f>
        <v>0</v>
      </c>
      <c r="L181" s="323" t="s">
        <v>82</v>
      </c>
      <c r="M181" s="325">
        <f>SUM(M182:M184,M195)</f>
        <v>0</v>
      </c>
      <c r="N181" s="323" t="s">
        <v>82</v>
      </c>
      <c r="O181" s="324">
        <f t="shared" si="81"/>
        <v>4401.5</v>
      </c>
      <c r="P181" s="323" t="s">
        <v>82</v>
      </c>
      <c r="Q181" s="325">
        <f>SUM(Q182:Q184,Q195)</f>
        <v>4401.5</v>
      </c>
      <c r="R181" s="323" t="s">
        <v>82</v>
      </c>
      <c r="S181" s="325">
        <f>SUM(S182:S184,S195)</f>
        <v>0</v>
      </c>
      <c r="T181" s="323" t="s">
        <v>82</v>
      </c>
      <c r="U181" s="325">
        <f>SUM(U182:U184,U195)</f>
        <v>0</v>
      </c>
      <c r="V181" s="323" t="s">
        <v>82</v>
      </c>
      <c r="W181" s="325">
        <f>SUM(W182:W184,W195)</f>
        <v>0</v>
      </c>
      <c r="X181" s="323" t="s">
        <v>82</v>
      </c>
      <c r="Y181" s="199">
        <f>SUM(Y182:Y184,Y195)</f>
        <v>0</v>
      </c>
      <c r="Z181" s="198" t="s">
        <v>82</v>
      </c>
      <c r="AA181" s="199">
        <f>SUM(AA182:AA184,AA195)</f>
        <v>0</v>
      </c>
      <c r="AB181" s="198" t="s">
        <v>82</v>
      </c>
      <c r="AC181" s="199">
        <f>SUM(AC182:AC184,AC195)</f>
        <v>0</v>
      </c>
      <c r="BJ181" s="201" t="s">
        <v>82</v>
      </c>
      <c r="BK181" s="313">
        <f t="shared" si="83"/>
        <v>0</v>
      </c>
    </row>
    <row r="182" spans="1:63" s="214" customFormat="1" ht="15" hidden="1">
      <c r="A182" s="228" t="s">
        <v>532</v>
      </c>
      <c r="B182" s="23" t="s">
        <v>533</v>
      </c>
      <c r="C182" s="26" t="s">
        <v>139</v>
      </c>
      <c r="D182" s="327">
        <f aca="true" t="shared" si="84" ref="D182:D193">SUM(F182,H182,J182,L182)</f>
        <v>0</v>
      </c>
      <c r="E182" s="327">
        <f t="shared" si="82"/>
        <v>0</v>
      </c>
      <c r="F182" s="328"/>
      <c r="G182" s="328"/>
      <c r="H182" s="328"/>
      <c r="I182" s="328"/>
      <c r="J182" s="328"/>
      <c r="K182" s="328"/>
      <c r="L182" s="328"/>
      <c r="M182" s="328"/>
      <c r="N182" s="327">
        <f>SUM(P182,T182,V182,X182)</f>
        <v>0</v>
      </c>
      <c r="O182" s="327">
        <f t="shared" si="81"/>
        <v>0</v>
      </c>
      <c r="P182" s="328"/>
      <c r="Q182" s="328"/>
      <c r="R182" s="328"/>
      <c r="S182" s="328"/>
      <c r="T182" s="328"/>
      <c r="U182" s="328"/>
      <c r="V182" s="328"/>
      <c r="W182" s="328"/>
      <c r="X182" s="328"/>
      <c r="Y182" s="200"/>
      <c r="Z182" s="200"/>
      <c r="AA182" s="200"/>
      <c r="AB182" s="200"/>
      <c r="AC182" s="200"/>
      <c r="AE182" s="44"/>
      <c r="AF182" s="44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V182" s="321"/>
      <c r="AW182" s="321"/>
      <c r="AX182" s="321"/>
      <c r="AY182" s="321"/>
      <c r="AZ182" s="321"/>
      <c r="BA182" s="321"/>
      <c r="BB182" s="321"/>
      <c r="BC182" s="321"/>
      <c r="BD182" s="321"/>
      <c r="BE182" s="321"/>
      <c r="BF182" s="321"/>
      <c r="BG182" s="321"/>
      <c r="BH182" s="321"/>
      <c r="BJ182" s="313">
        <f>IF(P182&gt;=R182,0,R182-P182)</f>
        <v>0</v>
      </c>
      <c r="BK182" s="313">
        <f t="shared" si="83"/>
        <v>0</v>
      </c>
    </row>
    <row r="183" spans="1:63" s="214" customFormat="1" ht="63.75" hidden="1">
      <c r="A183" s="228" t="s">
        <v>595</v>
      </c>
      <c r="B183" s="23" t="s">
        <v>534</v>
      </c>
      <c r="C183" s="26" t="s">
        <v>139</v>
      </c>
      <c r="D183" s="327">
        <f t="shared" si="84"/>
        <v>0</v>
      </c>
      <c r="E183" s="327">
        <f t="shared" si="82"/>
        <v>0</v>
      </c>
      <c r="F183" s="328"/>
      <c r="G183" s="328"/>
      <c r="H183" s="328"/>
      <c r="I183" s="328"/>
      <c r="J183" s="328"/>
      <c r="K183" s="328"/>
      <c r="L183" s="328"/>
      <c r="M183" s="328"/>
      <c r="N183" s="327">
        <f>SUM(P183,T183,V183,X183)</f>
        <v>0</v>
      </c>
      <c r="O183" s="327">
        <f t="shared" si="81"/>
        <v>0</v>
      </c>
      <c r="P183" s="328"/>
      <c r="Q183" s="328"/>
      <c r="R183" s="328"/>
      <c r="S183" s="328"/>
      <c r="T183" s="328"/>
      <c r="U183" s="328"/>
      <c r="V183" s="328"/>
      <c r="W183" s="328"/>
      <c r="X183" s="328"/>
      <c r="Y183" s="200"/>
      <c r="Z183" s="200"/>
      <c r="AA183" s="200"/>
      <c r="AB183" s="200"/>
      <c r="AC183" s="200"/>
      <c r="AE183" s="46"/>
      <c r="AF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J183" s="313">
        <f>IF(P183&gt;=R183,0,R183-P183)</f>
        <v>0</v>
      </c>
      <c r="BK183" s="313">
        <f t="shared" si="83"/>
        <v>0</v>
      </c>
    </row>
    <row r="184" spans="1:63" s="214" customFormat="1" ht="12.75">
      <c r="A184" s="228" t="s">
        <v>535</v>
      </c>
      <c r="B184" s="23" t="s">
        <v>536</v>
      </c>
      <c r="C184" s="26" t="s">
        <v>139</v>
      </c>
      <c r="D184" s="327">
        <f t="shared" si="84"/>
        <v>45156</v>
      </c>
      <c r="E184" s="327">
        <f t="shared" si="82"/>
        <v>4401.5</v>
      </c>
      <c r="F184" s="355">
        <f aca="true" t="shared" si="85" ref="F184:M184">SUM(F185:F194)</f>
        <v>45156</v>
      </c>
      <c r="G184" s="355">
        <f t="shared" si="85"/>
        <v>4401.5</v>
      </c>
      <c r="H184" s="355">
        <f t="shared" si="85"/>
        <v>0</v>
      </c>
      <c r="I184" s="355">
        <f t="shared" si="85"/>
        <v>0</v>
      </c>
      <c r="J184" s="355">
        <f t="shared" si="85"/>
        <v>0</v>
      </c>
      <c r="K184" s="355">
        <f t="shared" si="85"/>
        <v>0</v>
      </c>
      <c r="L184" s="355">
        <f t="shared" si="85"/>
        <v>0</v>
      </c>
      <c r="M184" s="355">
        <f t="shared" si="85"/>
        <v>0</v>
      </c>
      <c r="N184" s="327">
        <f>SUM(P184,T184,V184,X184)</f>
        <v>45156</v>
      </c>
      <c r="O184" s="327">
        <f t="shared" si="81"/>
        <v>4401.5</v>
      </c>
      <c r="P184" s="355">
        <f aca="true" t="shared" si="86" ref="P184:AC184">SUM(P185:P194)</f>
        <v>45156</v>
      </c>
      <c r="Q184" s="355">
        <f t="shared" si="86"/>
        <v>4401.5</v>
      </c>
      <c r="R184" s="355">
        <f t="shared" si="86"/>
        <v>0</v>
      </c>
      <c r="S184" s="355">
        <f t="shared" si="86"/>
        <v>0</v>
      </c>
      <c r="T184" s="355">
        <f t="shared" si="86"/>
        <v>0</v>
      </c>
      <c r="U184" s="355">
        <f t="shared" si="86"/>
        <v>0</v>
      </c>
      <c r="V184" s="355">
        <f t="shared" si="86"/>
        <v>0</v>
      </c>
      <c r="W184" s="355">
        <f t="shared" si="86"/>
        <v>0</v>
      </c>
      <c r="X184" s="355">
        <f t="shared" si="86"/>
        <v>0</v>
      </c>
      <c r="Y184" s="225">
        <f t="shared" si="86"/>
        <v>0</v>
      </c>
      <c r="Z184" s="225">
        <f t="shared" si="86"/>
        <v>0</v>
      </c>
      <c r="AA184" s="225">
        <f t="shared" si="86"/>
        <v>0</v>
      </c>
      <c r="AB184" s="225">
        <f t="shared" si="86"/>
        <v>0</v>
      </c>
      <c r="AC184" s="225">
        <f t="shared" si="86"/>
        <v>0</v>
      </c>
      <c r="AE184" s="46"/>
      <c r="AF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J184" s="313">
        <f>IF(P184&gt;=R184,0,R184-P184)</f>
        <v>0</v>
      </c>
      <c r="BK184" s="313">
        <f t="shared" si="83"/>
        <v>0</v>
      </c>
    </row>
    <row r="185" spans="1:63" ht="38.25">
      <c r="A185" s="239" t="s">
        <v>537</v>
      </c>
      <c r="B185" s="23" t="s">
        <v>538</v>
      </c>
      <c r="C185" s="26" t="s">
        <v>139</v>
      </c>
      <c r="D185" s="327">
        <f t="shared" si="84"/>
        <v>45156</v>
      </c>
      <c r="E185" s="327">
        <f t="shared" si="82"/>
        <v>4401.5</v>
      </c>
      <c r="F185" s="339">
        <v>45156</v>
      </c>
      <c r="G185" s="339">
        <v>4401.5</v>
      </c>
      <c r="H185" s="339"/>
      <c r="I185" s="339"/>
      <c r="J185" s="339"/>
      <c r="K185" s="339"/>
      <c r="L185" s="339"/>
      <c r="M185" s="339"/>
      <c r="N185" s="327">
        <f>SUM(P185,T185,V185,X185)</f>
        <v>45156</v>
      </c>
      <c r="O185" s="327">
        <f t="shared" si="81"/>
        <v>4401.5</v>
      </c>
      <c r="P185" s="339">
        <v>45156</v>
      </c>
      <c r="Q185" s="339">
        <v>4401.5</v>
      </c>
      <c r="R185" s="339"/>
      <c r="S185" s="339"/>
      <c r="T185" s="339"/>
      <c r="U185" s="339"/>
      <c r="V185" s="339"/>
      <c r="W185" s="339"/>
      <c r="X185" s="339"/>
      <c r="Y185" s="251"/>
      <c r="Z185" s="251"/>
      <c r="AA185" s="251"/>
      <c r="AB185" s="251"/>
      <c r="AC185" s="251"/>
      <c r="AE185" s="46"/>
      <c r="AF185" s="46"/>
      <c r="AH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J185" s="313">
        <f>IF(P185&gt;=R185,0,R185-P185)</f>
        <v>0</v>
      </c>
      <c r="BK185" s="313">
        <f t="shared" si="83"/>
        <v>0</v>
      </c>
    </row>
    <row r="186" spans="1:63" ht="12.75" hidden="1">
      <c r="A186" s="239" t="s">
        <v>539</v>
      </c>
      <c r="B186" s="23" t="s">
        <v>540</v>
      </c>
      <c r="C186" s="26" t="s">
        <v>139</v>
      </c>
      <c r="D186" s="327">
        <f t="shared" si="84"/>
        <v>0</v>
      </c>
      <c r="E186" s="327">
        <f t="shared" si="82"/>
        <v>0</v>
      </c>
      <c r="F186" s="339"/>
      <c r="G186" s="339"/>
      <c r="H186" s="339"/>
      <c r="I186" s="339"/>
      <c r="J186" s="339"/>
      <c r="K186" s="339"/>
      <c r="L186" s="339"/>
      <c r="M186" s="339"/>
      <c r="N186" s="327">
        <f>SUM(P186,T186,V186,X186)</f>
        <v>0</v>
      </c>
      <c r="O186" s="327">
        <f t="shared" si="81"/>
        <v>0</v>
      </c>
      <c r="P186" s="339"/>
      <c r="Q186" s="339"/>
      <c r="R186" s="339"/>
      <c r="S186" s="339"/>
      <c r="T186" s="339"/>
      <c r="U186" s="339"/>
      <c r="V186" s="339"/>
      <c r="W186" s="339"/>
      <c r="X186" s="339"/>
      <c r="Y186" s="251"/>
      <c r="Z186" s="251"/>
      <c r="AA186" s="251"/>
      <c r="AB186" s="251"/>
      <c r="AC186" s="251"/>
      <c r="AE186" s="46"/>
      <c r="AF186" s="46"/>
      <c r="AG186" s="46"/>
      <c r="AH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J186" s="313">
        <f>IF(P186&gt;=R186,0,R186-P186)</f>
        <v>0</v>
      </c>
      <c r="BK186" s="313">
        <f t="shared" si="83"/>
        <v>0</v>
      </c>
    </row>
    <row r="187" spans="1:63" ht="12.75" hidden="1">
      <c r="A187" s="239" t="s">
        <v>541</v>
      </c>
      <c r="B187" s="23" t="s">
        <v>542</v>
      </c>
      <c r="C187" s="26" t="s">
        <v>139</v>
      </c>
      <c r="D187" s="344" t="s">
        <v>247</v>
      </c>
      <c r="E187" s="344" t="s">
        <v>247</v>
      </c>
      <c r="F187" s="344" t="s">
        <v>247</v>
      </c>
      <c r="G187" s="344" t="s">
        <v>247</v>
      </c>
      <c r="H187" s="344" t="s">
        <v>247</v>
      </c>
      <c r="I187" s="344" t="s">
        <v>247</v>
      </c>
      <c r="J187" s="344" t="s">
        <v>247</v>
      </c>
      <c r="K187" s="344" t="s">
        <v>247</v>
      </c>
      <c r="L187" s="344" t="s">
        <v>247</v>
      </c>
      <c r="M187" s="344" t="s">
        <v>247</v>
      </c>
      <c r="N187" s="344" t="s">
        <v>247</v>
      </c>
      <c r="O187" s="344" t="s">
        <v>247</v>
      </c>
      <c r="P187" s="344" t="s">
        <v>247</v>
      </c>
      <c r="Q187" s="344" t="s">
        <v>247</v>
      </c>
      <c r="R187" s="344" t="s">
        <v>247</v>
      </c>
      <c r="S187" s="344" t="s">
        <v>247</v>
      </c>
      <c r="T187" s="344" t="s">
        <v>247</v>
      </c>
      <c r="U187" s="344" t="s">
        <v>247</v>
      </c>
      <c r="V187" s="344" t="s">
        <v>247</v>
      </c>
      <c r="W187" s="344" t="s">
        <v>247</v>
      </c>
      <c r="X187" s="344" t="s">
        <v>247</v>
      </c>
      <c r="Y187" s="250" t="s">
        <v>247</v>
      </c>
      <c r="Z187" s="250" t="s">
        <v>247</v>
      </c>
      <c r="AA187" s="250" t="s">
        <v>247</v>
      </c>
      <c r="AB187" s="250" t="s">
        <v>247</v>
      </c>
      <c r="AC187" s="250" t="s">
        <v>247</v>
      </c>
      <c r="AE187" s="46"/>
      <c r="AF187" s="46"/>
      <c r="AG187" s="46"/>
      <c r="AH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J187" s="201" t="s">
        <v>82</v>
      </c>
      <c r="BK187" s="201" t="s">
        <v>82</v>
      </c>
    </row>
    <row r="188" spans="1:63" ht="12.75" hidden="1">
      <c r="A188" s="239" t="s">
        <v>543</v>
      </c>
      <c r="B188" s="23" t="s">
        <v>544</v>
      </c>
      <c r="C188" s="26" t="s">
        <v>139</v>
      </c>
      <c r="D188" s="344" t="s">
        <v>247</v>
      </c>
      <c r="E188" s="344" t="s">
        <v>247</v>
      </c>
      <c r="F188" s="344" t="s">
        <v>247</v>
      </c>
      <c r="G188" s="344" t="s">
        <v>247</v>
      </c>
      <c r="H188" s="344" t="s">
        <v>247</v>
      </c>
      <c r="I188" s="344" t="s">
        <v>247</v>
      </c>
      <c r="J188" s="344" t="s">
        <v>247</v>
      </c>
      <c r="K188" s="344" t="s">
        <v>247</v>
      </c>
      <c r="L188" s="344" t="s">
        <v>247</v>
      </c>
      <c r="M188" s="344" t="s">
        <v>247</v>
      </c>
      <c r="N188" s="344" t="s">
        <v>247</v>
      </c>
      <c r="O188" s="344" t="s">
        <v>247</v>
      </c>
      <c r="P188" s="344" t="s">
        <v>247</v>
      </c>
      <c r="Q188" s="344" t="s">
        <v>247</v>
      </c>
      <c r="R188" s="344" t="s">
        <v>247</v>
      </c>
      <c r="S188" s="344" t="s">
        <v>247</v>
      </c>
      <c r="T188" s="344" t="s">
        <v>247</v>
      </c>
      <c r="U188" s="344" t="s">
        <v>247</v>
      </c>
      <c r="V188" s="344" t="s">
        <v>247</v>
      </c>
      <c r="W188" s="344" t="s">
        <v>247</v>
      </c>
      <c r="X188" s="344" t="s">
        <v>247</v>
      </c>
      <c r="Y188" s="250" t="s">
        <v>247</v>
      </c>
      <c r="Z188" s="250" t="s">
        <v>247</v>
      </c>
      <c r="AA188" s="250" t="s">
        <v>247</v>
      </c>
      <c r="AB188" s="250" t="s">
        <v>247</v>
      </c>
      <c r="AC188" s="250" t="s">
        <v>247</v>
      </c>
      <c r="AE188" s="46"/>
      <c r="AF188" s="46"/>
      <c r="AG188" s="46"/>
      <c r="AH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J188" s="201" t="s">
        <v>82</v>
      </c>
      <c r="BK188" s="201" t="s">
        <v>82</v>
      </c>
    </row>
    <row r="189" spans="1:63" ht="25.5" hidden="1">
      <c r="A189" s="239" t="s">
        <v>545</v>
      </c>
      <c r="B189" s="23" t="s">
        <v>546</v>
      </c>
      <c r="C189" s="26" t="s">
        <v>139</v>
      </c>
      <c r="D189" s="327">
        <f t="shared" si="84"/>
        <v>0</v>
      </c>
      <c r="E189" s="327">
        <f t="shared" si="82"/>
        <v>0</v>
      </c>
      <c r="F189" s="339"/>
      <c r="G189" s="339"/>
      <c r="H189" s="339"/>
      <c r="I189" s="339"/>
      <c r="J189" s="339"/>
      <c r="K189" s="339"/>
      <c r="L189" s="339"/>
      <c r="M189" s="339"/>
      <c r="N189" s="327">
        <f aca="true" t="shared" si="87" ref="N189:O191">SUM(P189,T189,V189,X189)</f>
        <v>0</v>
      </c>
      <c r="O189" s="327">
        <f t="shared" si="87"/>
        <v>0</v>
      </c>
      <c r="P189" s="339"/>
      <c r="Q189" s="339"/>
      <c r="R189" s="339"/>
      <c r="S189" s="339"/>
      <c r="T189" s="339"/>
      <c r="U189" s="339"/>
      <c r="V189" s="339"/>
      <c r="W189" s="339"/>
      <c r="X189" s="339"/>
      <c r="Y189" s="251"/>
      <c r="Z189" s="251"/>
      <c r="AA189" s="251"/>
      <c r="AB189" s="251"/>
      <c r="AC189" s="251"/>
      <c r="AG189" s="46"/>
      <c r="BJ189" s="313">
        <f aca="true" t="shared" si="88" ref="BJ189:BK191">IF(P189&gt;=R189,0,R189-P189)</f>
        <v>0</v>
      </c>
      <c r="BK189" s="313">
        <f t="shared" si="88"/>
        <v>0</v>
      </c>
    </row>
    <row r="190" spans="1:63" ht="12.75" hidden="1">
      <c r="A190" s="239" t="s">
        <v>539</v>
      </c>
      <c r="B190" s="23" t="s">
        <v>547</v>
      </c>
      <c r="C190" s="26" t="s">
        <v>139</v>
      </c>
      <c r="D190" s="356">
        <f t="shared" si="84"/>
        <v>0</v>
      </c>
      <c r="E190" s="356">
        <f t="shared" si="82"/>
        <v>0</v>
      </c>
      <c r="F190" s="357"/>
      <c r="G190" s="357"/>
      <c r="H190" s="357"/>
      <c r="I190" s="357"/>
      <c r="J190" s="357"/>
      <c r="K190" s="357"/>
      <c r="L190" s="357"/>
      <c r="M190" s="357"/>
      <c r="N190" s="327">
        <f t="shared" si="87"/>
        <v>0</v>
      </c>
      <c r="O190" s="327">
        <f t="shared" si="87"/>
        <v>0</v>
      </c>
      <c r="P190" s="357"/>
      <c r="Q190" s="357"/>
      <c r="R190" s="357"/>
      <c r="S190" s="357"/>
      <c r="T190" s="357"/>
      <c r="U190" s="357"/>
      <c r="V190" s="357"/>
      <c r="W190" s="357"/>
      <c r="X190" s="357"/>
      <c r="Y190" s="254"/>
      <c r="Z190" s="254"/>
      <c r="AA190" s="254"/>
      <c r="AB190" s="254"/>
      <c r="AC190" s="254"/>
      <c r="AG190" s="46"/>
      <c r="BJ190" s="313">
        <f t="shared" si="88"/>
        <v>0</v>
      </c>
      <c r="BK190" s="313">
        <f t="shared" si="88"/>
        <v>0</v>
      </c>
    </row>
    <row r="191" spans="1:63" ht="12.75" hidden="1">
      <c r="A191" s="239" t="s">
        <v>541</v>
      </c>
      <c r="B191" s="23" t="s">
        <v>548</v>
      </c>
      <c r="C191" s="26" t="s">
        <v>139</v>
      </c>
      <c r="D191" s="358">
        <f>SUM(F191,H191,J191,L191)</f>
        <v>0</v>
      </c>
      <c r="E191" s="358">
        <f>SUM(G191,I191,K191,M191)</f>
        <v>0</v>
      </c>
      <c r="F191" s="359"/>
      <c r="G191" s="335"/>
      <c r="H191" s="335"/>
      <c r="I191" s="335"/>
      <c r="J191" s="335"/>
      <c r="K191" s="335"/>
      <c r="L191" s="335"/>
      <c r="M191" s="335"/>
      <c r="N191" s="327">
        <f t="shared" si="87"/>
        <v>0</v>
      </c>
      <c r="O191" s="327">
        <f t="shared" si="87"/>
        <v>0</v>
      </c>
      <c r="P191" s="359"/>
      <c r="Q191" s="335"/>
      <c r="R191" s="359"/>
      <c r="S191" s="335"/>
      <c r="T191" s="335"/>
      <c r="U191" s="335"/>
      <c r="V191" s="335"/>
      <c r="W191" s="335"/>
      <c r="X191" s="335"/>
      <c r="Y191" s="249"/>
      <c r="Z191" s="249"/>
      <c r="AA191" s="249"/>
      <c r="AB191" s="249"/>
      <c r="AC191" s="249"/>
      <c r="AG191" s="46"/>
      <c r="BJ191" s="313">
        <f t="shared" si="88"/>
        <v>0</v>
      </c>
      <c r="BK191" s="313">
        <f t="shared" si="88"/>
        <v>0</v>
      </c>
    </row>
    <row r="192" spans="1:63" ht="12.75" hidden="1">
      <c r="A192" s="239" t="s">
        <v>543</v>
      </c>
      <c r="B192" s="23" t="s">
        <v>549</v>
      </c>
      <c r="C192" s="26" t="s">
        <v>139</v>
      </c>
      <c r="D192" s="360" t="s">
        <v>247</v>
      </c>
      <c r="E192" s="360" t="s">
        <v>247</v>
      </c>
      <c r="F192" s="360" t="s">
        <v>247</v>
      </c>
      <c r="G192" s="360" t="s">
        <v>247</v>
      </c>
      <c r="H192" s="360" t="s">
        <v>247</v>
      </c>
      <c r="I192" s="360" t="s">
        <v>247</v>
      </c>
      <c r="J192" s="360" t="s">
        <v>247</v>
      </c>
      <c r="K192" s="360" t="s">
        <v>247</v>
      </c>
      <c r="L192" s="360" t="s">
        <v>247</v>
      </c>
      <c r="M192" s="360" t="s">
        <v>247</v>
      </c>
      <c r="N192" s="360" t="s">
        <v>247</v>
      </c>
      <c r="O192" s="360" t="s">
        <v>247</v>
      </c>
      <c r="P192" s="360" t="s">
        <v>247</v>
      </c>
      <c r="Q192" s="360" t="s">
        <v>247</v>
      </c>
      <c r="R192" s="360" t="s">
        <v>247</v>
      </c>
      <c r="S192" s="360" t="s">
        <v>247</v>
      </c>
      <c r="T192" s="360" t="s">
        <v>247</v>
      </c>
      <c r="U192" s="360" t="s">
        <v>247</v>
      </c>
      <c r="V192" s="360" t="s">
        <v>247</v>
      </c>
      <c r="W192" s="360" t="s">
        <v>247</v>
      </c>
      <c r="X192" s="360" t="s">
        <v>247</v>
      </c>
      <c r="Y192" s="255" t="s">
        <v>247</v>
      </c>
      <c r="Z192" s="255" t="s">
        <v>247</v>
      </c>
      <c r="AA192" s="255" t="s">
        <v>247</v>
      </c>
      <c r="AB192" s="255" t="s">
        <v>247</v>
      </c>
      <c r="AC192" s="255" t="s">
        <v>247</v>
      </c>
      <c r="BJ192" s="201" t="s">
        <v>82</v>
      </c>
      <c r="BK192" s="201" t="s">
        <v>82</v>
      </c>
    </row>
    <row r="193" spans="1:63" ht="25.5" hidden="1">
      <c r="A193" s="239" t="s">
        <v>550</v>
      </c>
      <c r="B193" s="23" t="s">
        <v>551</v>
      </c>
      <c r="C193" s="26" t="s">
        <v>139</v>
      </c>
      <c r="D193" s="327">
        <f t="shared" si="84"/>
        <v>0</v>
      </c>
      <c r="E193" s="327">
        <f t="shared" si="82"/>
        <v>0</v>
      </c>
      <c r="F193" s="339"/>
      <c r="G193" s="339"/>
      <c r="H193" s="339"/>
      <c r="I193" s="339"/>
      <c r="J193" s="339"/>
      <c r="K193" s="339"/>
      <c r="L193" s="339"/>
      <c r="M193" s="339"/>
      <c r="N193" s="327">
        <f>SUM(P193,T193,V193,X193)</f>
        <v>0</v>
      </c>
      <c r="O193" s="327">
        <f>SUM(Q193,U193,W193,Y193)</f>
        <v>0</v>
      </c>
      <c r="P193" s="339"/>
      <c r="Q193" s="339"/>
      <c r="R193" s="339"/>
      <c r="S193" s="339"/>
      <c r="T193" s="339"/>
      <c r="U193" s="339"/>
      <c r="V193" s="339"/>
      <c r="W193" s="339"/>
      <c r="X193" s="339"/>
      <c r="Y193" s="251"/>
      <c r="Z193" s="251"/>
      <c r="AA193" s="251"/>
      <c r="AB193" s="251"/>
      <c r="AC193" s="251"/>
      <c r="BJ193" s="313">
        <f>IF(P193&gt;=R193,0,R193-P193)</f>
        <v>0</v>
      </c>
      <c r="BK193" s="313">
        <f>IF(Q193&gt;=S193,0,S193-Q193)</f>
        <v>0</v>
      </c>
    </row>
    <row r="194" spans="1:63" ht="12.75" hidden="1">
      <c r="A194" s="239" t="s">
        <v>543</v>
      </c>
      <c r="B194" s="23" t="s">
        <v>552</v>
      </c>
      <c r="C194" s="26" t="s">
        <v>139</v>
      </c>
      <c r="D194" s="344" t="s">
        <v>247</v>
      </c>
      <c r="E194" s="344" t="s">
        <v>247</v>
      </c>
      <c r="F194" s="344" t="s">
        <v>247</v>
      </c>
      <c r="G194" s="344" t="s">
        <v>247</v>
      </c>
      <c r="H194" s="344" t="s">
        <v>247</v>
      </c>
      <c r="I194" s="344" t="s">
        <v>247</v>
      </c>
      <c r="J194" s="344" t="s">
        <v>247</v>
      </c>
      <c r="K194" s="344" t="s">
        <v>247</v>
      </c>
      <c r="L194" s="344" t="s">
        <v>247</v>
      </c>
      <c r="M194" s="344" t="s">
        <v>247</v>
      </c>
      <c r="N194" s="344" t="s">
        <v>247</v>
      </c>
      <c r="O194" s="344" t="s">
        <v>247</v>
      </c>
      <c r="P194" s="344" t="s">
        <v>247</v>
      </c>
      <c r="Q194" s="344" t="s">
        <v>247</v>
      </c>
      <c r="R194" s="344" t="s">
        <v>247</v>
      </c>
      <c r="S194" s="344" t="s">
        <v>247</v>
      </c>
      <c r="T194" s="344" t="s">
        <v>247</v>
      </c>
      <c r="U194" s="344" t="s">
        <v>247</v>
      </c>
      <c r="V194" s="344" t="s">
        <v>247</v>
      </c>
      <c r="W194" s="344" t="s">
        <v>247</v>
      </c>
      <c r="X194" s="344" t="s">
        <v>247</v>
      </c>
      <c r="Y194" s="250" t="s">
        <v>247</v>
      </c>
      <c r="Z194" s="250" t="s">
        <v>247</v>
      </c>
      <c r="AA194" s="250" t="s">
        <v>247</v>
      </c>
      <c r="AB194" s="250" t="s">
        <v>247</v>
      </c>
      <c r="AC194" s="250" t="s">
        <v>247</v>
      </c>
      <c r="BJ194" s="201" t="s">
        <v>82</v>
      </c>
      <c r="BK194" s="201" t="s">
        <v>82</v>
      </c>
    </row>
    <row r="195" spans="1:63" ht="12.75" hidden="1">
      <c r="A195" s="228" t="s">
        <v>553</v>
      </c>
      <c r="B195" s="23" t="s">
        <v>554</v>
      </c>
      <c r="C195" s="25" t="s">
        <v>140</v>
      </c>
      <c r="D195" s="338" t="s">
        <v>82</v>
      </c>
      <c r="E195" s="327">
        <f>SUM(G195,I195,K195,M195)</f>
        <v>0</v>
      </c>
      <c r="F195" s="344" t="s">
        <v>82</v>
      </c>
      <c r="G195" s="339"/>
      <c r="H195" s="338" t="s">
        <v>82</v>
      </c>
      <c r="I195" s="328"/>
      <c r="J195" s="338" t="s">
        <v>82</v>
      </c>
      <c r="K195" s="328"/>
      <c r="L195" s="338" t="s">
        <v>82</v>
      </c>
      <c r="M195" s="328"/>
      <c r="N195" s="338" t="s">
        <v>82</v>
      </c>
      <c r="O195" s="327">
        <f>SUM(Q195,U195,W195,Y195)</f>
        <v>0</v>
      </c>
      <c r="P195" s="344" t="s">
        <v>82</v>
      </c>
      <c r="Q195" s="339"/>
      <c r="R195" s="344" t="s">
        <v>82</v>
      </c>
      <c r="S195" s="339"/>
      <c r="T195" s="338" t="s">
        <v>82</v>
      </c>
      <c r="U195" s="328"/>
      <c r="V195" s="338" t="s">
        <v>82</v>
      </c>
      <c r="W195" s="328"/>
      <c r="X195" s="338" t="s">
        <v>82</v>
      </c>
      <c r="Y195" s="200"/>
      <c r="Z195" s="201" t="s">
        <v>82</v>
      </c>
      <c r="AA195" s="200"/>
      <c r="AB195" s="201" t="s">
        <v>82</v>
      </c>
      <c r="AC195" s="200"/>
      <c r="BJ195" s="201" t="s">
        <v>82</v>
      </c>
      <c r="BK195" s="313">
        <f>IF(Q195&gt;=S195,0,S195-Q195)</f>
        <v>0</v>
      </c>
    </row>
    <row r="196" spans="1:63" ht="52.5" hidden="1">
      <c r="A196" s="230" t="s">
        <v>591</v>
      </c>
      <c r="B196" s="22" t="s">
        <v>555</v>
      </c>
      <c r="C196" s="24" t="s">
        <v>152</v>
      </c>
      <c r="D196" s="323" t="s">
        <v>82</v>
      </c>
      <c r="E196" s="324">
        <f>SUM(G196,I196,K196,M196)</f>
        <v>0</v>
      </c>
      <c r="F196" s="323" t="s">
        <v>82</v>
      </c>
      <c r="G196" s="323" t="s">
        <v>82</v>
      </c>
      <c r="H196" s="323" t="s">
        <v>82</v>
      </c>
      <c r="I196" s="326"/>
      <c r="J196" s="323" t="s">
        <v>82</v>
      </c>
      <c r="K196" s="326"/>
      <c r="L196" s="323" t="s">
        <v>82</v>
      </c>
      <c r="M196" s="326"/>
      <c r="N196" s="323" t="s">
        <v>82</v>
      </c>
      <c r="O196" s="324">
        <f>SUM(Q196,U196,W196,Y196)</f>
        <v>0</v>
      </c>
      <c r="P196" s="323" t="s">
        <v>82</v>
      </c>
      <c r="Q196" s="323" t="s">
        <v>82</v>
      </c>
      <c r="R196" s="323" t="s">
        <v>82</v>
      </c>
      <c r="S196" s="323" t="s">
        <v>82</v>
      </c>
      <c r="T196" s="323" t="s">
        <v>82</v>
      </c>
      <c r="U196" s="326"/>
      <c r="V196" s="323" t="s">
        <v>82</v>
      </c>
      <c r="W196" s="326"/>
      <c r="X196" s="323" t="s">
        <v>82</v>
      </c>
      <c r="Y196" s="256"/>
      <c r="Z196" s="198" t="s">
        <v>82</v>
      </c>
      <c r="AA196" s="256"/>
      <c r="AB196" s="198" t="s">
        <v>82</v>
      </c>
      <c r="AC196" s="256"/>
      <c r="BJ196" s="201" t="s">
        <v>82</v>
      </c>
      <c r="BK196" s="201" t="s">
        <v>82</v>
      </c>
    </row>
    <row r="197" spans="1:63" ht="12.75">
      <c r="A197" s="242" t="s">
        <v>556</v>
      </c>
      <c r="B197" s="22" t="s">
        <v>557</v>
      </c>
      <c r="C197" s="24" t="s">
        <v>140</v>
      </c>
      <c r="D197" s="323" t="s">
        <v>82</v>
      </c>
      <c r="E197" s="324">
        <f>SUM(G197,I197,K197,M197)</f>
        <v>167385.8</v>
      </c>
      <c r="F197" s="323" t="s">
        <v>82</v>
      </c>
      <c r="G197" s="325">
        <f>SUM(G196,G180:G181)</f>
        <v>111805.7</v>
      </c>
      <c r="H197" s="323" t="s">
        <v>82</v>
      </c>
      <c r="I197" s="325">
        <f>SUM(I196,I180:I181)</f>
        <v>55580.100000000006</v>
      </c>
      <c r="J197" s="323" t="s">
        <v>82</v>
      </c>
      <c r="K197" s="325">
        <f>SUM(K196,K180:K181)</f>
        <v>0</v>
      </c>
      <c r="L197" s="323" t="s">
        <v>82</v>
      </c>
      <c r="M197" s="325">
        <f>SUM(M196,M180:M181)</f>
        <v>0</v>
      </c>
      <c r="N197" s="323" t="s">
        <v>82</v>
      </c>
      <c r="O197" s="324">
        <f>SUM(Q197,U197,W197,Y197)</f>
        <v>167385.8</v>
      </c>
      <c r="P197" s="323" t="s">
        <v>82</v>
      </c>
      <c r="Q197" s="325">
        <f>SUM(Q196,Q180:Q181)</f>
        <v>111805.7</v>
      </c>
      <c r="R197" s="323" t="s">
        <v>82</v>
      </c>
      <c r="S197" s="325">
        <f>SUM(S196,S180:S181)</f>
        <v>0</v>
      </c>
      <c r="T197" s="323" t="s">
        <v>82</v>
      </c>
      <c r="U197" s="325">
        <f>SUM(U196,U180:U181)</f>
        <v>55580.100000000006</v>
      </c>
      <c r="V197" s="323" t="s">
        <v>82</v>
      </c>
      <c r="W197" s="325">
        <f>SUM(W196,W180:W181)</f>
        <v>0</v>
      </c>
      <c r="X197" s="323" t="s">
        <v>82</v>
      </c>
      <c r="Y197" s="199">
        <f>SUM(Y196,Y180:Y181)</f>
        <v>0</v>
      </c>
      <c r="Z197" s="198" t="s">
        <v>82</v>
      </c>
      <c r="AA197" s="199">
        <f>SUM(AA196,AA180:AA181)</f>
        <v>0</v>
      </c>
      <c r="AB197" s="198" t="s">
        <v>82</v>
      </c>
      <c r="AC197" s="199">
        <f>SUM(AC196,AC180:AC181)</f>
        <v>0</v>
      </c>
      <c r="BJ197" s="201" t="s">
        <v>82</v>
      </c>
      <c r="BK197" s="313">
        <f>IF(Q197&gt;=S197,0,S197-Q197)</f>
        <v>0</v>
      </c>
    </row>
    <row r="198" spans="22:61" ht="15">
      <c r="V198" s="283"/>
      <c r="W198" s="284"/>
      <c r="BI198" s="321"/>
    </row>
    <row r="199" spans="14:60" s="46" customFormat="1" ht="37.5" customHeight="1">
      <c r="N199" s="437" t="s">
        <v>0</v>
      </c>
      <c r="O199" s="437"/>
      <c r="P199" s="437"/>
      <c r="Q199" s="437"/>
      <c r="T199" s="274"/>
      <c r="U199" s="69"/>
      <c r="V199" s="303"/>
      <c r="X199" s="433" t="str">
        <f>Финансирование!J36</f>
        <v>В.Н. Соколов</v>
      </c>
      <c r="Y199" s="433"/>
      <c r="Z199" s="438"/>
      <c r="AA199" s="438"/>
      <c r="AB199" s="274"/>
      <c r="AC199" s="274"/>
      <c r="AE199" s="44"/>
      <c r="AF199" s="44"/>
      <c r="AG199" s="44"/>
      <c r="AH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</row>
    <row r="200" spans="9:60" s="46" customFormat="1" ht="12.75">
      <c r="I200" s="322"/>
      <c r="N200" s="276"/>
      <c r="O200" s="277"/>
      <c r="P200" s="277"/>
      <c r="Q200" s="277"/>
      <c r="T200" s="272"/>
      <c r="U200" s="435" t="s">
        <v>38</v>
      </c>
      <c r="V200" s="435"/>
      <c r="X200" s="435" t="s">
        <v>39</v>
      </c>
      <c r="Y200" s="435"/>
      <c r="Z200" s="278"/>
      <c r="AA200" s="279"/>
      <c r="AB200" s="272"/>
      <c r="AC200" s="272"/>
      <c r="AE200" s="44"/>
      <c r="AF200" s="44"/>
      <c r="AG200" s="44"/>
      <c r="AH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</row>
    <row r="201" spans="14:60" s="46" customFormat="1" ht="24" customHeight="1">
      <c r="N201" s="437" t="s">
        <v>3</v>
      </c>
      <c r="O201" s="437"/>
      <c r="P201" s="437"/>
      <c r="Q201" s="437"/>
      <c r="T201" s="274"/>
      <c r="U201" s="69"/>
      <c r="V201" s="69"/>
      <c r="X201" s="433" t="str">
        <f>Финансирование!J38</f>
        <v>Г.В. Бочарникова</v>
      </c>
      <c r="Y201" s="433"/>
      <c r="Z201" s="438"/>
      <c r="AA201" s="438"/>
      <c r="AB201" s="274"/>
      <c r="AC201" s="274"/>
      <c r="AE201" s="44"/>
      <c r="AF201" s="44"/>
      <c r="AG201" s="44"/>
      <c r="AH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</row>
    <row r="202" spans="14:60" s="46" customFormat="1" ht="12.75">
      <c r="N202" s="277"/>
      <c r="O202" s="277"/>
      <c r="P202" s="277"/>
      <c r="Q202" s="277"/>
      <c r="T202" s="272"/>
      <c r="U202" s="435" t="s">
        <v>38</v>
      </c>
      <c r="V202" s="435"/>
      <c r="X202" s="435" t="s">
        <v>39</v>
      </c>
      <c r="Y202" s="435"/>
      <c r="Z202" s="279"/>
      <c r="AA202" s="279"/>
      <c r="AB202" s="272"/>
      <c r="AC202" s="272"/>
      <c r="AE202" s="44"/>
      <c r="AF202" s="44"/>
      <c r="AG202" s="44"/>
      <c r="AH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</row>
    <row r="203" spans="14:60" s="46" customFormat="1" ht="22.5" customHeight="1">
      <c r="N203" s="437" t="s">
        <v>272</v>
      </c>
      <c r="O203" s="437"/>
      <c r="P203" s="437"/>
      <c r="Q203" s="437"/>
      <c r="T203" s="274"/>
      <c r="U203" s="69"/>
      <c r="V203" s="69"/>
      <c r="X203" s="433" t="str">
        <f>Финансирование!J40</f>
        <v>Н.Н. Аршинова</v>
      </c>
      <c r="Y203" s="433"/>
      <c r="Z203" s="438"/>
      <c r="AA203" s="438"/>
      <c r="AB203" s="274"/>
      <c r="AC203" s="274"/>
      <c r="AE203" s="44"/>
      <c r="AF203" s="44"/>
      <c r="AG203" s="44"/>
      <c r="AH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</row>
    <row r="204" spans="20:60" s="46" customFormat="1" ht="12.75">
      <c r="T204" s="272"/>
      <c r="U204" s="435" t="s">
        <v>38</v>
      </c>
      <c r="V204" s="435"/>
      <c r="X204" s="435" t="s">
        <v>39</v>
      </c>
      <c r="Y204" s="435"/>
      <c r="Z204" s="279"/>
      <c r="AA204" s="279"/>
      <c r="AB204" s="272"/>
      <c r="AC204" s="272"/>
      <c r="AE204" s="44"/>
      <c r="AF204" s="44"/>
      <c r="AG204" s="44"/>
      <c r="AH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</row>
    <row r="205" spans="14:29" ht="12.75">
      <c r="N205" s="70"/>
      <c r="O205" s="46"/>
      <c r="T205" s="275"/>
      <c r="U205" s="434" t="str">
        <f>Финансирование!L38</f>
        <v>25.01.2018 г</v>
      </c>
      <c r="V205" s="434"/>
      <c r="X205" s="433" t="str">
        <f>Финансирование!L40</f>
        <v>8 (4742) 43 00 41</v>
      </c>
      <c r="Y205" s="433"/>
      <c r="Z205" s="280"/>
      <c r="AA205" s="279"/>
      <c r="AB205" s="275"/>
      <c r="AC205" s="274"/>
    </row>
    <row r="206" spans="14:29" ht="23.25" customHeight="1">
      <c r="N206" s="70" t="s">
        <v>4</v>
      </c>
      <c r="O206" s="46"/>
      <c r="T206" s="273"/>
      <c r="U206" s="436" t="s">
        <v>102</v>
      </c>
      <c r="V206" s="436"/>
      <c r="X206" s="436" t="s">
        <v>100</v>
      </c>
      <c r="Y206" s="436"/>
      <c r="Z206" s="280"/>
      <c r="AA206" s="279"/>
      <c r="AB206" s="273"/>
      <c r="AC206" s="273"/>
    </row>
    <row r="207" spans="26:29" ht="12.75">
      <c r="Z207" s="281"/>
      <c r="AA207" s="281"/>
      <c r="AB207" s="281"/>
      <c r="AC207" s="281"/>
    </row>
    <row r="208" spans="26:29" ht="12.75">
      <c r="Z208" s="281"/>
      <c r="AA208" s="281"/>
      <c r="AB208" s="281"/>
      <c r="AC208" s="281"/>
    </row>
  </sheetData>
  <sheetProtection sheet="1" objects="1" scenarios="1"/>
  <mergeCells count="69">
    <mergeCell ref="A173:A174"/>
    <mergeCell ref="A139:A140"/>
    <mergeCell ref="A142:A143"/>
    <mergeCell ref="A145:A146"/>
    <mergeCell ref="A167:A168"/>
    <mergeCell ref="A169:A170"/>
    <mergeCell ref="A171:A172"/>
    <mergeCell ref="A83:A84"/>
    <mergeCell ref="A124:A125"/>
    <mergeCell ref="A127:A128"/>
    <mergeCell ref="A130:A131"/>
    <mergeCell ref="A133:A134"/>
    <mergeCell ref="A136:A137"/>
    <mergeCell ref="Z203:AA203"/>
    <mergeCell ref="Z13:AA13"/>
    <mergeCell ref="X12:Y13"/>
    <mergeCell ref="D9:M9"/>
    <mergeCell ref="P11:Y11"/>
    <mergeCell ref="P12:S12"/>
    <mergeCell ref="O11:O14"/>
    <mergeCell ref="D10:M10"/>
    <mergeCell ref="V12:W13"/>
    <mergeCell ref="R13:S13"/>
    <mergeCell ref="AB13:AC13"/>
    <mergeCell ref="Z10:AC12"/>
    <mergeCell ref="D11:D14"/>
    <mergeCell ref="H12:I13"/>
    <mergeCell ref="F12:G13"/>
    <mergeCell ref="N10:Y10"/>
    <mergeCell ref="N11:N14"/>
    <mergeCell ref="T12:U13"/>
    <mergeCell ref="E11:E14"/>
    <mergeCell ref="J12:K13"/>
    <mergeCell ref="F11:M11"/>
    <mergeCell ref="A77:A78"/>
    <mergeCell ref="A79:A80"/>
    <mergeCell ref="A81:A82"/>
    <mergeCell ref="D2:M2"/>
    <mergeCell ref="H6:I6"/>
    <mergeCell ref="H7:J7"/>
    <mergeCell ref="D3:M3"/>
    <mergeCell ref="D4:M4"/>
    <mergeCell ref="D5:M5"/>
    <mergeCell ref="Z201:AA201"/>
    <mergeCell ref="BJ14:BK14"/>
    <mergeCell ref="Z199:AA199"/>
    <mergeCell ref="AH14:BH14"/>
    <mergeCell ref="AE14:AF14"/>
    <mergeCell ref="A10:A14"/>
    <mergeCell ref="B10:B14"/>
    <mergeCell ref="C10:C14"/>
    <mergeCell ref="L12:M13"/>
    <mergeCell ref="P13:Q13"/>
    <mergeCell ref="X206:Y206"/>
    <mergeCell ref="U200:V200"/>
    <mergeCell ref="U202:V202"/>
    <mergeCell ref="U204:V204"/>
    <mergeCell ref="U206:V206"/>
    <mergeCell ref="N199:Q199"/>
    <mergeCell ref="N201:Q201"/>
    <mergeCell ref="N203:Q203"/>
    <mergeCell ref="X199:Y199"/>
    <mergeCell ref="X201:Y201"/>
    <mergeCell ref="X203:Y203"/>
    <mergeCell ref="X205:Y205"/>
    <mergeCell ref="U205:V205"/>
    <mergeCell ref="X200:Y200"/>
    <mergeCell ref="X202:Y202"/>
    <mergeCell ref="X204:Y204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M6"/>
  </dataValidations>
  <printOptions horizontalCentered="1"/>
  <pageMargins left="0" right="0" top="1.0236220472440944" bottom="0.11811023622047245" header="0.15748031496062992" footer="0.15748031496062992"/>
  <pageSetup firstPageNumber="2" useFirstPageNumber="1" fitToHeight="4" horizontalDpi="600" verticalDpi="600" orientation="landscape" pageOrder="overThenDown" paperSize="9" scale="8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1:N47"/>
  <sheetViews>
    <sheetView showZeros="0" zoomScaleSheetLayoutView="100" workbookViewId="0" topLeftCell="A38">
      <selection activeCell="A22" sqref="A22:IV37"/>
    </sheetView>
  </sheetViews>
  <sheetFormatPr defaultColWidth="9.140625" defaultRowHeight="15"/>
  <cols>
    <col min="1" max="1" width="35.140625" style="31" customWidth="1"/>
    <col min="2" max="2" width="9.8515625" style="31" bestFit="1" customWidth="1"/>
    <col min="3" max="3" width="9.140625" style="31" customWidth="1"/>
    <col min="4" max="7" width="14.28125" style="31" customWidth="1"/>
    <col min="8" max="8" width="9.140625" style="31" customWidth="1"/>
    <col min="9" max="14" width="10.00390625" style="31" customWidth="1"/>
    <col min="15" max="16384" width="9.140625" style="31" customWidth="1"/>
  </cols>
  <sheetData>
    <row r="1" spans="1:3" ht="12.75">
      <c r="A1" s="28" t="s">
        <v>167</v>
      </c>
      <c r="B1" s="29" t="s">
        <v>168</v>
      </c>
      <c r="C1" s="30" t="str">
        <f>IF(Рекомендации!$K$10=0,Рекомендации!$K$6,Рекомендации!$K$10)</f>
        <v>030</v>
      </c>
    </row>
    <row r="2" spans="1:9" ht="40.5" customHeight="1">
      <c r="A2" s="470" t="s">
        <v>259</v>
      </c>
      <c r="B2" s="470"/>
      <c r="C2" s="470"/>
      <c r="D2" s="470"/>
      <c r="E2" s="470"/>
      <c r="F2" s="470"/>
      <c r="G2" s="470"/>
      <c r="H2" s="32"/>
      <c r="I2" s="32"/>
    </row>
    <row r="3" spans="1:9" ht="18" customHeight="1">
      <c r="A3" s="471" t="str">
        <f>Рекомендации!C6</f>
        <v>Липецкая обл. Управление ЛХ</v>
      </c>
      <c r="B3" s="471"/>
      <c r="C3" s="471"/>
      <c r="D3" s="471"/>
      <c r="E3" s="471"/>
      <c r="F3" s="471"/>
      <c r="G3" s="471"/>
      <c r="H3" s="32"/>
      <c r="I3" s="32"/>
    </row>
    <row r="4" spans="1:9" ht="24.75" customHeight="1">
      <c r="A4" s="472" t="s">
        <v>233</v>
      </c>
      <c r="B4" s="472"/>
      <c r="C4" s="472"/>
      <c r="D4" s="472"/>
      <c r="E4" s="472"/>
      <c r="F4" s="472"/>
      <c r="G4" s="472"/>
      <c r="H4" s="32"/>
      <c r="I4" s="32"/>
    </row>
    <row r="5" spans="1:9" ht="18.75" customHeight="1">
      <c r="A5" s="471">
        <f>Рекомендации!C10</f>
        <v>0</v>
      </c>
      <c r="B5" s="471"/>
      <c r="C5" s="471"/>
      <c r="D5" s="471"/>
      <c r="E5" s="471"/>
      <c r="F5" s="471"/>
      <c r="G5" s="471"/>
      <c r="H5" s="32"/>
      <c r="I5" s="32"/>
    </row>
    <row r="6" spans="1:9" ht="18" customHeight="1">
      <c r="A6" s="473" t="s">
        <v>54</v>
      </c>
      <c r="B6" s="473"/>
      <c r="C6" s="473"/>
      <c r="D6" s="473"/>
      <c r="E6" s="473"/>
      <c r="F6" s="473"/>
      <c r="G6" s="473"/>
      <c r="H6" s="32"/>
      <c r="I6" s="32"/>
    </row>
    <row r="7" spans="1:7" s="1" customFormat="1" ht="14.25">
      <c r="A7" s="2"/>
      <c r="C7" s="71" t="s">
        <v>12</v>
      </c>
      <c r="D7" s="47" t="s">
        <v>13</v>
      </c>
      <c r="E7" s="48" t="str">
        <f>Рекомендации!G14</f>
        <v>декабрь</v>
      </c>
      <c r="F7" s="72" t="str">
        <f>Рекомендации!I14&amp;" года"</f>
        <v>2017 года</v>
      </c>
      <c r="G7" s="73"/>
    </row>
    <row r="8" spans="1:7" s="1" customFormat="1" ht="12.75">
      <c r="A8" s="2"/>
      <c r="C8" s="431" t="s">
        <v>40</v>
      </c>
      <c r="D8" s="431"/>
      <c r="E8" s="431"/>
      <c r="F8" s="431"/>
      <c r="G8" s="51"/>
    </row>
    <row r="9" spans="1:7" ht="21.75" customHeight="1">
      <c r="A9" s="469" t="s">
        <v>169</v>
      </c>
      <c r="B9" s="469"/>
      <c r="C9" s="469"/>
      <c r="D9" s="469"/>
      <c r="E9" s="469"/>
      <c r="F9" s="469"/>
      <c r="G9" s="469"/>
    </row>
    <row r="10" spans="1:14" s="33" customFormat="1" ht="14.25">
      <c r="A10" s="467" t="s">
        <v>123</v>
      </c>
      <c r="B10" s="468" t="s">
        <v>124</v>
      </c>
      <c r="C10" s="467" t="s">
        <v>125</v>
      </c>
      <c r="D10" s="467" t="s">
        <v>126</v>
      </c>
      <c r="E10" s="467"/>
      <c r="F10" s="467" t="s">
        <v>127</v>
      </c>
      <c r="G10" s="467"/>
      <c r="H10" s="31"/>
      <c r="I10" s="474" t="s">
        <v>20</v>
      </c>
      <c r="J10" s="474"/>
      <c r="K10" s="474"/>
      <c r="L10" s="474"/>
      <c r="M10" s="474"/>
      <c r="N10" s="474"/>
    </row>
    <row r="11" spans="1:14" s="33" customFormat="1" ht="25.5">
      <c r="A11" s="467"/>
      <c r="B11" s="468"/>
      <c r="C11" s="467"/>
      <c r="D11" s="222" t="s">
        <v>207</v>
      </c>
      <c r="E11" s="222" t="s">
        <v>208</v>
      </c>
      <c r="F11" s="222" t="s">
        <v>207</v>
      </c>
      <c r="G11" s="222" t="s">
        <v>208</v>
      </c>
      <c r="H11" s="31"/>
      <c r="I11" s="477" t="s">
        <v>204</v>
      </c>
      <c r="J11" s="477"/>
      <c r="K11" s="40" t="s">
        <v>171</v>
      </c>
      <c r="L11" s="41" t="s">
        <v>203</v>
      </c>
      <c r="M11" s="41" t="s">
        <v>57</v>
      </c>
      <c r="N11" s="41" t="s">
        <v>58</v>
      </c>
    </row>
    <row r="12" spans="1:14" ht="12.75">
      <c r="A12" s="36" t="s">
        <v>136</v>
      </c>
      <c r="B12" s="36" t="s">
        <v>7</v>
      </c>
      <c r="C12" s="36" t="s">
        <v>170</v>
      </c>
      <c r="D12" s="36">
        <v>1</v>
      </c>
      <c r="E12" s="36">
        <v>2</v>
      </c>
      <c r="F12" s="36">
        <v>3</v>
      </c>
      <c r="G12" s="36">
        <v>4</v>
      </c>
      <c r="I12" s="478" t="s">
        <v>269</v>
      </c>
      <c r="J12" s="478"/>
      <c r="K12" s="34">
        <f>IF(D14&gt;D13,D13-D14,0)</f>
        <v>0</v>
      </c>
      <c r="L12" s="34">
        <f>IF(E14&gt;E13,E13-E14,0)</f>
        <v>0</v>
      </c>
      <c r="M12" s="34">
        <f>IF(F14&gt;F13,F13-F14,0)</f>
        <v>0</v>
      </c>
      <c r="N12" s="34">
        <f>IF(G14&gt;G13,G13-G14,0)</f>
        <v>0</v>
      </c>
    </row>
    <row r="13" spans="1:13" ht="30" customHeight="1">
      <c r="A13" s="35" t="s">
        <v>231</v>
      </c>
      <c r="B13" s="36">
        <v>11000</v>
      </c>
      <c r="C13" s="36" t="s">
        <v>139</v>
      </c>
      <c r="D13" s="37"/>
      <c r="E13" s="37"/>
      <c r="F13" s="37"/>
      <c r="G13" s="37"/>
      <c r="I13"/>
      <c r="J13"/>
      <c r="K13"/>
      <c r="L13"/>
      <c r="M13"/>
    </row>
    <row r="14" spans="1:14" ht="15" customHeight="1">
      <c r="A14" s="207" t="s">
        <v>235</v>
      </c>
      <c r="B14" s="36">
        <v>11020</v>
      </c>
      <c r="C14" s="36" t="s">
        <v>139</v>
      </c>
      <c r="D14" s="37"/>
      <c r="E14" s="37"/>
      <c r="F14" s="37"/>
      <c r="G14" s="37"/>
      <c r="I14" s="474" t="s">
        <v>20</v>
      </c>
      <c r="J14" s="474"/>
      <c r="K14" s="474"/>
      <c r="L14" s="474"/>
      <c r="M14" s="474"/>
      <c r="N14" s="474"/>
    </row>
    <row r="15" spans="9:14" ht="12.75" customHeight="1">
      <c r="I15" s="475" t="s">
        <v>205</v>
      </c>
      <c r="J15" s="475"/>
      <c r="K15" s="475"/>
      <c r="L15" s="475"/>
      <c r="M15" s="475"/>
      <c r="N15" s="39">
        <f>IF(E13=Мероприятия!G17,0,Мероприятия!G17-E13)</f>
        <v>0</v>
      </c>
    </row>
    <row r="16" spans="1:14" ht="22.5" customHeight="1">
      <c r="A16" s="469" t="s">
        <v>240</v>
      </c>
      <c r="B16" s="469"/>
      <c r="C16" s="469"/>
      <c r="D16" s="469"/>
      <c r="E16" s="469"/>
      <c r="F16" s="469"/>
      <c r="G16" s="469"/>
      <c r="I16" s="475" t="s">
        <v>206</v>
      </c>
      <c r="J16" s="475"/>
      <c r="K16" s="475"/>
      <c r="L16" s="475"/>
      <c r="M16" s="475"/>
      <c r="N16" s="39">
        <f>IF(G13=Мероприятия!Q17,0,Мероприятия!Q17-G13)</f>
        <v>0</v>
      </c>
    </row>
    <row r="17" spans="1:7" ht="12.75">
      <c r="A17" s="467" t="s">
        <v>123</v>
      </c>
      <c r="B17" s="468" t="s">
        <v>241</v>
      </c>
      <c r="C17" s="468" t="s">
        <v>242</v>
      </c>
      <c r="D17" s="467" t="s">
        <v>126</v>
      </c>
      <c r="E17" s="467"/>
      <c r="F17" s="467" t="s">
        <v>127</v>
      </c>
      <c r="G17" s="467"/>
    </row>
    <row r="18" spans="1:13" ht="28.5" customHeight="1">
      <c r="A18" s="467"/>
      <c r="B18" s="468"/>
      <c r="C18" s="468"/>
      <c r="D18" s="222" t="s">
        <v>207</v>
      </c>
      <c r="E18" s="222" t="s">
        <v>208</v>
      </c>
      <c r="F18" s="222" t="s">
        <v>207</v>
      </c>
      <c r="G18" s="222" t="s">
        <v>208</v>
      </c>
      <c r="I18" s="476" t="s">
        <v>20</v>
      </c>
      <c r="J18" s="476"/>
      <c r="K18" s="476"/>
      <c r="L18" s="476"/>
      <c r="M18"/>
    </row>
    <row r="19" spans="1:13" ht="15">
      <c r="A19" s="36" t="s">
        <v>136</v>
      </c>
      <c r="B19" s="36" t="s">
        <v>7</v>
      </c>
      <c r="C19" s="36" t="s">
        <v>170</v>
      </c>
      <c r="D19" s="36">
        <v>1</v>
      </c>
      <c r="E19" s="36">
        <v>2</v>
      </c>
      <c r="F19" s="36">
        <v>3</v>
      </c>
      <c r="G19" s="36">
        <v>4</v>
      </c>
      <c r="I19" s="263" t="s">
        <v>171</v>
      </c>
      <c r="J19" s="263" t="s">
        <v>203</v>
      </c>
      <c r="K19" s="263" t="s">
        <v>57</v>
      </c>
      <c r="L19" s="263" t="s">
        <v>58</v>
      </c>
      <c r="M19"/>
    </row>
    <row r="20" spans="1:13" ht="15">
      <c r="A20" s="38" t="s">
        <v>270</v>
      </c>
      <c r="B20" s="203" t="s">
        <v>398</v>
      </c>
      <c r="C20" s="36" t="s">
        <v>139</v>
      </c>
      <c r="D20" s="204">
        <f>SUM(D21,D27,D28)</f>
        <v>0</v>
      </c>
      <c r="E20" s="204">
        <f>SUM(E21,E27,E28)</f>
        <v>0</v>
      </c>
      <c r="F20" s="204">
        <f>SUM(F21,F27,F28)</f>
        <v>0</v>
      </c>
      <c r="G20" s="204">
        <f>SUM(G21,G27,G28)</f>
        <v>0</v>
      </c>
      <c r="I20" s="34">
        <f>IF(D20&lt;=Мероприятия!F92,0,Мероприятия!F92-D20)</f>
        <v>0</v>
      </c>
      <c r="J20" s="34">
        <f>IF(E20&lt;=Мероприятия!G92,0,Мероприятия!G92-E20)</f>
        <v>0</v>
      </c>
      <c r="K20" s="34">
        <f>IF(F20&lt;=Мероприятия!P92,0,Мероприятия!P92-F20)</f>
        <v>0</v>
      </c>
      <c r="L20" s="34">
        <f>IF(G20&lt;=Мероприятия!Q92,0,Мероприятия!Q92-G20)</f>
        <v>0</v>
      </c>
      <c r="M20"/>
    </row>
    <row r="21" spans="1:13" ht="30.75" customHeight="1">
      <c r="A21" s="217" t="s">
        <v>399</v>
      </c>
      <c r="B21" s="36" t="s">
        <v>400</v>
      </c>
      <c r="C21" s="36" t="s">
        <v>139</v>
      </c>
      <c r="D21" s="206">
        <f>SUM(D22:D24)</f>
        <v>0</v>
      </c>
      <c r="E21" s="206">
        <f>SUM(E22:E24)</f>
        <v>0</v>
      </c>
      <c r="F21" s="206">
        <f>SUM(F22:F24)</f>
        <v>0</v>
      </c>
      <c r="G21" s="206">
        <f>SUM(G22:G24)</f>
        <v>0</v>
      </c>
      <c r="I21" s="34">
        <f>IF(D21&lt;=Мероприятия!F93,0,Мероприятия!F93-D21)</f>
        <v>0</v>
      </c>
      <c r="J21" s="34">
        <f>IF(E21&lt;=Мероприятия!G93,0,Мероприятия!G93-E21)</f>
        <v>0</v>
      </c>
      <c r="K21" s="34">
        <f>IF(F21&lt;=Мероприятия!P93,0,Мероприятия!P93-F21)</f>
        <v>0</v>
      </c>
      <c r="L21" s="34">
        <f>IF(G21&lt;=Мероприятия!Q93,0,Мероприятия!Q93-G21)</f>
        <v>0</v>
      </c>
      <c r="M21"/>
    </row>
    <row r="22" spans="1:13" ht="25.5" hidden="1">
      <c r="A22" s="237" t="s">
        <v>401</v>
      </c>
      <c r="B22" s="36" t="s">
        <v>402</v>
      </c>
      <c r="C22" s="36" t="s">
        <v>139</v>
      </c>
      <c r="D22" s="37"/>
      <c r="E22" s="37"/>
      <c r="F22" s="37"/>
      <c r="G22" s="37"/>
      <c r="I22" s="34">
        <f>IF(D22&lt;=Мероприятия!F94,0,Мероприятия!F94-D22)</f>
        <v>0</v>
      </c>
      <c r="J22" s="34">
        <f>IF(E22&lt;=Мероприятия!G94,0,Мероприятия!G94-E22)</f>
        <v>0</v>
      </c>
      <c r="K22" s="34">
        <f>IF(F22&lt;=Мероприятия!P94,0,Мероприятия!P94-F22)</f>
        <v>0</v>
      </c>
      <c r="L22" s="34">
        <f>IF(G22&lt;=Мероприятия!Q94,0,Мероприятия!Q94-G22)</f>
        <v>0</v>
      </c>
      <c r="M22"/>
    </row>
    <row r="23" spans="1:13" ht="38.25" hidden="1">
      <c r="A23" s="231" t="s">
        <v>403</v>
      </c>
      <c r="B23" s="36" t="s">
        <v>404</v>
      </c>
      <c r="C23" s="36" t="s">
        <v>139</v>
      </c>
      <c r="D23" s="37"/>
      <c r="E23" s="37"/>
      <c r="F23" s="37"/>
      <c r="G23" s="37"/>
      <c r="I23" s="34">
        <f>IF(D23&lt;=Мероприятия!F95,0,Мероприятия!F95-D23)</f>
        <v>0</v>
      </c>
      <c r="J23" s="34">
        <f>IF(E23&lt;=Мероприятия!G95,0,Мероприятия!G95-E23)</f>
        <v>0</v>
      </c>
      <c r="K23" s="34">
        <f>IF(F23&lt;=Мероприятия!P95,0,Мероприятия!P95-F23)</f>
        <v>0</v>
      </c>
      <c r="L23" s="34">
        <f>IF(G23&lt;=Мероприятия!Q95,0,Мероприятия!Q95-G23)</f>
        <v>0</v>
      </c>
      <c r="M23"/>
    </row>
    <row r="24" spans="1:13" ht="15" hidden="1">
      <c r="A24" s="237" t="s">
        <v>405</v>
      </c>
      <c r="B24" s="36" t="s">
        <v>406</v>
      </c>
      <c r="C24" s="36" t="s">
        <v>139</v>
      </c>
      <c r="D24" s="37"/>
      <c r="E24" s="37"/>
      <c r="F24" s="37"/>
      <c r="G24" s="37"/>
      <c r="I24" s="34">
        <f>IF(D24&lt;=Мероприятия!F96,0,Мероприятия!F96-D24)</f>
        <v>0</v>
      </c>
      <c r="J24" s="34">
        <f>IF(E24&lt;=Мероприятия!G96,0,Мероприятия!G96-E24)</f>
        <v>0</v>
      </c>
      <c r="K24" s="34">
        <f>IF(F24&lt;=Мероприятия!P96,0,Мероприятия!P96-F24)</f>
        <v>0</v>
      </c>
      <c r="L24" s="34">
        <f>IF(G24&lt;=Мероприятия!Q96,0,Мероприятия!Q96-G24)</f>
        <v>0</v>
      </c>
      <c r="M24"/>
    </row>
    <row r="25" spans="1:13" ht="15" hidden="1">
      <c r="A25" s="237" t="s">
        <v>407</v>
      </c>
      <c r="B25" s="36" t="s">
        <v>408</v>
      </c>
      <c r="C25" s="36" t="s">
        <v>139</v>
      </c>
      <c r="D25" s="37"/>
      <c r="E25" s="37"/>
      <c r="F25" s="37"/>
      <c r="G25" s="37"/>
      <c r="I25" s="34">
        <f>IF(D25&lt;=Мероприятия!F97,0,Мероприятия!F97-D25)</f>
        <v>0</v>
      </c>
      <c r="J25" s="34">
        <f>IF(E25&lt;=Мероприятия!G97,0,Мероприятия!G97-E25)</f>
        <v>0</v>
      </c>
      <c r="K25" s="34">
        <f>IF(F25&lt;=Мероприятия!P97,0,Мероприятия!P97-F25)</f>
        <v>0</v>
      </c>
      <c r="L25" s="34">
        <f>IF(G25&lt;=Мероприятия!Q97,0,Мероприятия!Q97-G25)</f>
        <v>0</v>
      </c>
      <c r="M25"/>
    </row>
    <row r="26" spans="1:13" ht="15" hidden="1">
      <c r="A26" s="237" t="s">
        <v>409</v>
      </c>
      <c r="B26" s="36" t="s">
        <v>410</v>
      </c>
      <c r="C26" s="36" t="s">
        <v>139</v>
      </c>
      <c r="D26" s="37"/>
      <c r="E26" s="37"/>
      <c r="F26" s="37"/>
      <c r="G26" s="37"/>
      <c r="I26" s="34">
        <f>IF(D26&lt;=Мероприятия!F98,0,Мероприятия!F98-D26)</f>
        <v>0</v>
      </c>
      <c r="J26" s="34">
        <f>IF(E26&lt;=Мероприятия!G98,0,Мероприятия!G98-E26)</f>
        <v>0</v>
      </c>
      <c r="K26" s="34">
        <f>IF(F26&lt;=Мероприятия!P98,0,Мероприятия!P98-F26)</f>
        <v>0</v>
      </c>
      <c r="L26" s="34">
        <f>IF(G26&lt;=Мероприятия!Q98,0,Мероприятия!Q98-G26)</f>
        <v>0</v>
      </c>
      <c r="M26"/>
    </row>
    <row r="27" spans="1:12" ht="25.5" hidden="1">
      <c r="A27" s="205" t="s">
        <v>411</v>
      </c>
      <c r="B27" s="36" t="s">
        <v>412</v>
      </c>
      <c r="C27" s="36" t="s">
        <v>139</v>
      </c>
      <c r="D27" s="37"/>
      <c r="E27" s="37"/>
      <c r="F27" s="37"/>
      <c r="G27" s="37"/>
      <c r="I27" s="34">
        <f>IF(D27&lt;=Мероприятия!F99,0,Мероприятия!F99-D27)</f>
        <v>0</v>
      </c>
      <c r="J27" s="34">
        <f>IF(E27&lt;=Мероприятия!G99,0,Мероприятия!G99-E27)</f>
        <v>0</v>
      </c>
      <c r="K27" s="34">
        <f>IF(F27&lt;=Мероприятия!P99,0,Мероприятия!P99-F27)</f>
        <v>0</v>
      </c>
      <c r="L27" s="34">
        <f>IF(G27&lt;=Мероприятия!Q99,0,Мероприятия!Q99-G27)</f>
        <v>0</v>
      </c>
    </row>
    <row r="28" spans="1:12" ht="12.75" hidden="1">
      <c r="A28" s="205" t="s">
        <v>195</v>
      </c>
      <c r="B28" s="36" t="s">
        <v>413</v>
      </c>
      <c r="C28" s="36" t="s">
        <v>139</v>
      </c>
      <c r="D28" s="37"/>
      <c r="E28" s="37"/>
      <c r="F28" s="37"/>
      <c r="G28" s="37"/>
      <c r="I28" s="34">
        <f>IF(D28&lt;=Мероприятия!F100,0,Мероприятия!F100-D28)</f>
        <v>0</v>
      </c>
      <c r="J28" s="34">
        <f>IF(E28&lt;=Мероприятия!G100,0,Мероприятия!G100-E28)</f>
        <v>0</v>
      </c>
      <c r="K28" s="34">
        <f>IF(F28&lt;=Мероприятия!P100,0,Мероприятия!P100-F28)</f>
        <v>0</v>
      </c>
      <c r="L28" s="34">
        <f>IF(G28&lt;=Мероприятия!Q100,0,Мероприятия!Q100-G28)</f>
        <v>0</v>
      </c>
    </row>
    <row r="29" spans="1:12" ht="38.25" hidden="1">
      <c r="A29" s="35" t="s">
        <v>257</v>
      </c>
      <c r="B29" s="36" t="s">
        <v>425</v>
      </c>
      <c r="C29" s="36" t="s">
        <v>139</v>
      </c>
      <c r="D29" s="37"/>
      <c r="E29" s="37"/>
      <c r="F29" s="37"/>
      <c r="G29" s="37"/>
      <c r="I29" s="34">
        <f>IF(D29&lt;=Мероприятия!F112,0,Мероприятия!F112-D29)</f>
        <v>0</v>
      </c>
      <c r="J29" s="34">
        <f>IF(E29&lt;=Мероприятия!G112,0,Мероприятия!G112-E29)</f>
        <v>0</v>
      </c>
      <c r="K29" s="34">
        <f>IF(F29&lt;=Мероприятия!P112,0,Мероприятия!P112-F29)</f>
        <v>0</v>
      </c>
      <c r="L29" s="34">
        <f>IF(G29&lt;=Мероприятия!Q112,0,Мероприятия!Q112-G29)</f>
        <v>0</v>
      </c>
    </row>
    <row r="30" spans="1:12" ht="12.75" hidden="1">
      <c r="A30" s="35" t="s">
        <v>243</v>
      </c>
      <c r="B30" s="36" t="s">
        <v>426</v>
      </c>
      <c r="C30" s="36" t="s">
        <v>139</v>
      </c>
      <c r="D30" s="37"/>
      <c r="E30" s="37"/>
      <c r="F30" s="37"/>
      <c r="G30" s="37"/>
      <c r="I30" s="34">
        <f>IF(D30&lt;=Мероприятия!F113,0,Мероприятия!F113-D30)</f>
        <v>0</v>
      </c>
      <c r="J30" s="34">
        <f>IF(E30&lt;=Мероприятия!G113,0,Мероприятия!G113-E30)</f>
        <v>0</v>
      </c>
      <c r="K30" s="34">
        <f>IF(F30&lt;=Мероприятия!P113,0,Мероприятия!P113-F30)</f>
        <v>0</v>
      </c>
      <c r="L30" s="34">
        <f>IF(G30&lt;=Мероприятия!Q113,0,Мероприятия!Q113-G30)</f>
        <v>0</v>
      </c>
    </row>
    <row r="31" spans="1:12" ht="25.5" hidden="1">
      <c r="A31" s="35" t="s">
        <v>172</v>
      </c>
      <c r="B31" s="23" t="s">
        <v>427</v>
      </c>
      <c r="C31" s="36" t="s">
        <v>139</v>
      </c>
      <c r="D31" s="37"/>
      <c r="E31" s="37"/>
      <c r="F31" s="37"/>
      <c r="G31" s="37"/>
      <c r="I31" s="34">
        <f>IF(D31&lt;=Мероприятия!F114,0,Мероприятия!F114-D31)</f>
        <v>0</v>
      </c>
      <c r="J31" s="34">
        <f>IF(E31&lt;=Мероприятия!G114,0,Мероприятия!G114-E31)</f>
        <v>0</v>
      </c>
      <c r="K31" s="34">
        <f>IF(F31&lt;=Мероприятия!P114,0,Мероприятия!P114-F31)</f>
        <v>0</v>
      </c>
      <c r="L31" s="34">
        <f>IF(G31&lt;=Мероприятия!Q114,0,Мероприятия!Q114-G31)</f>
        <v>0</v>
      </c>
    </row>
    <row r="32" spans="1:12" ht="25.5" hidden="1">
      <c r="A32" s="205" t="s">
        <v>244</v>
      </c>
      <c r="B32" s="23" t="s">
        <v>428</v>
      </c>
      <c r="C32" s="36" t="s">
        <v>139</v>
      </c>
      <c r="D32" s="37"/>
      <c r="E32" s="208"/>
      <c r="F32" s="37"/>
      <c r="G32" s="208"/>
      <c r="I32" s="34">
        <f>IF(D32&lt;=Мероприятия!F115,0,Мероприятия!F115-D32)</f>
        <v>0</v>
      </c>
      <c r="J32" s="34">
        <f>IF(E32&lt;=Мероприятия!G115,0,Мероприятия!G115-E32)</f>
        <v>0</v>
      </c>
      <c r="K32" s="34">
        <f>IF(F32&lt;=Мероприятия!P115,0,Мероприятия!P115-F32)</f>
        <v>0</v>
      </c>
      <c r="L32" s="34">
        <f>IF(G32&lt;=Мероприятия!Q115,0,Мероприятия!Q115-G32)</f>
        <v>0</v>
      </c>
    </row>
    <row r="33" spans="1:12" ht="12.75" hidden="1">
      <c r="A33" s="205" t="s">
        <v>196</v>
      </c>
      <c r="B33" s="23" t="s">
        <v>429</v>
      </c>
      <c r="C33" s="36" t="s">
        <v>139</v>
      </c>
      <c r="D33" s="37"/>
      <c r="E33" s="37"/>
      <c r="F33" s="37"/>
      <c r="G33" s="37"/>
      <c r="I33" s="34">
        <f>IF(D33&lt;=Мероприятия!F116,0,Мероприятия!F116-D33)</f>
        <v>0</v>
      </c>
      <c r="J33" s="34">
        <f>IF(E33&lt;=Мероприятия!G116,0,Мероприятия!G116-E33)</f>
        <v>0</v>
      </c>
      <c r="K33" s="34">
        <f>IF(F33&lt;=Мероприятия!P116,0,Мероприятия!P116-F33)</f>
        <v>0</v>
      </c>
      <c r="L33" s="34">
        <f>IF(G33&lt;=Мероприятия!Q116,0,Мероприятия!Q116-G33)</f>
        <v>0</v>
      </c>
    </row>
    <row r="34" spans="1:12" ht="25.5" hidden="1">
      <c r="A34" s="35" t="s">
        <v>41</v>
      </c>
      <c r="B34" s="36" t="s">
        <v>430</v>
      </c>
      <c r="C34" s="36" t="s">
        <v>139</v>
      </c>
      <c r="D34" s="37"/>
      <c r="E34" s="37"/>
      <c r="F34" s="37"/>
      <c r="G34" s="37"/>
      <c r="I34" s="34">
        <f>IF(D34&lt;=Мероприятия!F117,0,Мероприятия!F117-D34)</f>
        <v>0</v>
      </c>
      <c r="J34" s="34">
        <f>IF(E34&lt;=Мероприятия!G117,0,Мероприятия!G117-E34)</f>
        <v>0</v>
      </c>
      <c r="K34" s="34">
        <f>IF(F34&lt;=Мероприятия!P117,0,Мероприятия!P117-F34)</f>
        <v>0</v>
      </c>
      <c r="L34" s="34">
        <f>IF(G34&lt;=Мероприятия!Q117,0,Мероприятия!Q117-G34)</f>
        <v>0</v>
      </c>
    </row>
    <row r="35" spans="1:12" ht="26.25" hidden="1">
      <c r="A35" s="35" t="s">
        <v>587</v>
      </c>
      <c r="B35" s="36" t="s">
        <v>497</v>
      </c>
      <c r="C35" s="36" t="s">
        <v>46</v>
      </c>
      <c r="D35" s="37"/>
      <c r="E35" s="37"/>
      <c r="F35" s="37"/>
      <c r="G35" s="37"/>
      <c r="I35"/>
      <c r="J35"/>
      <c r="K35"/>
      <c r="L35"/>
    </row>
    <row r="36" spans="1:12" ht="15" hidden="1">
      <c r="A36" s="35" t="s">
        <v>199</v>
      </c>
      <c r="B36" s="36" t="s">
        <v>503</v>
      </c>
      <c r="C36" s="36" t="s">
        <v>46</v>
      </c>
      <c r="D36" s="37"/>
      <c r="E36" s="37"/>
      <c r="F36" s="37"/>
      <c r="G36" s="37"/>
      <c r="I36"/>
      <c r="J36"/>
      <c r="K36"/>
      <c r="L36"/>
    </row>
    <row r="37" spans="1:12" ht="39" hidden="1">
      <c r="A37" s="35" t="s">
        <v>245</v>
      </c>
      <c r="B37" s="36" t="s">
        <v>507</v>
      </c>
      <c r="C37" s="36" t="s">
        <v>508</v>
      </c>
      <c r="D37" s="37"/>
      <c r="E37" s="37"/>
      <c r="F37" s="37"/>
      <c r="G37" s="37"/>
      <c r="I37"/>
      <c r="J37"/>
      <c r="K37"/>
      <c r="L37"/>
    </row>
    <row r="38" spans="1:12" ht="15">
      <c r="A38" s="209" t="s">
        <v>47</v>
      </c>
      <c r="B38" s="210" t="s">
        <v>246</v>
      </c>
      <c r="C38" s="210" t="s">
        <v>140</v>
      </c>
      <c r="D38" s="223" t="s">
        <v>247</v>
      </c>
      <c r="E38" s="211">
        <f>SUM(E34:E37,E29:E31,E20)</f>
        <v>0</v>
      </c>
      <c r="F38" s="223" t="s">
        <v>247</v>
      </c>
      <c r="G38" s="211">
        <f>SUM(G34:G37,G29:G31,G20)</f>
        <v>0</v>
      </c>
      <c r="I38"/>
      <c r="J38"/>
      <c r="K38"/>
      <c r="L38"/>
    </row>
    <row r="39" spans="1:12" ht="15">
      <c r="A39" s="264"/>
      <c r="B39"/>
      <c r="C39"/>
      <c r="D39"/>
      <c r="E39"/>
      <c r="F39"/>
      <c r="G39"/>
      <c r="I39"/>
      <c r="J39"/>
      <c r="K39"/>
      <c r="L39"/>
    </row>
    <row r="40" spans="1:12" ht="39">
      <c r="A40" s="68" t="s">
        <v>0</v>
      </c>
      <c r="B40" s="413"/>
      <c r="C40" s="413"/>
      <c r="D40" s="90"/>
      <c r="E40" s="413" t="str">
        <f>Финансирование!J36</f>
        <v>В.Н. Соколов</v>
      </c>
      <c r="F40" s="413"/>
      <c r="J40"/>
      <c r="K40"/>
      <c r="L40"/>
    </row>
    <row r="41" spans="1:6" ht="15">
      <c r="A41" s="46"/>
      <c r="B41" s="430" t="s">
        <v>38</v>
      </c>
      <c r="C41" s="430"/>
      <c r="D41" s="212"/>
      <c r="E41" s="430" t="s">
        <v>39</v>
      </c>
      <c r="F41" s="430"/>
    </row>
    <row r="42" spans="1:6" ht="29.25" customHeight="1">
      <c r="A42" s="68" t="s">
        <v>3</v>
      </c>
      <c r="B42" s="413"/>
      <c r="C42" s="413"/>
      <c r="D42" s="90"/>
      <c r="E42" s="413" t="str">
        <f>Финансирование!J38</f>
        <v>Г.В. Бочарникова</v>
      </c>
      <c r="F42" s="413"/>
    </row>
    <row r="43" spans="1:6" ht="15">
      <c r="A43" s="46"/>
      <c r="B43" s="430" t="s">
        <v>38</v>
      </c>
      <c r="C43" s="430"/>
      <c r="D43" s="212"/>
      <c r="E43" s="430" t="s">
        <v>39</v>
      </c>
      <c r="F43" s="430"/>
    </row>
    <row r="44" spans="1:6" ht="25.5">
      <c r="A44" s="68" t="s">
        <v>272</v>
      </c>
      <c r="B44" s="413"/>
      <c r="C44" s="413"/>
      <c r="D44" s="90"/>
      <c r="E44" s="413" t="str">
        <f>Финансирование!J40</f>
        <v>Н.Н. Аршинова</v>
      </c>
      <c r="F44" s="413"/>
    </row>
    <row r="45" spans="1:6" ht="26.25" customHeight="1">
      <c r="A45" s="46"/>
      <c r="B45" s="430" t="s">
        <v>38</v>
      </c>
      <c r="C45" s="430"/>
      <c r="D45" s="212"/>
      <c r="E45" s="430" t="s">
        <v>39</v>
      </c>
      <c r="F45" s="430"/>
    </row>
    <row r="46" spans="1:6" ht="12.75">
      <c r="A46" s="70"/>
      <c r="B46" s="413" t="str">
        <f>Финансирование!L38</f>
        <v>25.01.2018 г</v>
      </c>
      <c r="C46" s="413"/>
      <c r="D46" s="91"/>
      <c r="E46" s="413" t="str">
        <f>Финансирование!L40</f>
        <v>8 (4742) 43 00 41</v>
      </c>
      <c r="F46" s="413"/>
    </row>
    <row r="47" spans="1:6" ht="24" customHeight="1">
      <c r="A47" s="92" t="s">
        <v>4</v>
      </c>
      <c r="B47" s="432" t="s">
        <v>102</v>
      </c>
      <c r="C47" s="432"/>
      <c r="D47" s="44"/>
      <c r="E47" s="432" t="s">
        <v>101</v>
      </c>
      <c r="F47" s="432"/>
    </row>
  </sheetData>
  <sheetProtection sheet="1" objects="1" scenarios="1"/>
  <mergeCells count="41">
    <mergeCell ref="I10:N10"/>
    <mergeCell ref="I15:M15"/>
    <mergeCell ref="I16:M16"/>
    <mergeCell ref="I18:L18"/>
    <mergeCell ref="I14:N14"/>
    <mergeCell ref="I11:J11"/>
    <mergeCell ref="I12:J12"/>
    <mergeCell ref="A2:G2"/>
    <mergeCell ref="A3:G3"/>
    <mergeCell ref="A4:G4"/>
    <mergeCell ref="A5:G5"/>
    <mergeCell ref="A6:G6"/>
    <mergeCell ref="A10:A11"/>
    <mergeCell ref="C8:F8"/>
    <mergeCell ref="A9:G9"/>
    <mergeCell ref="D10:E10"/>
    <mergeCell ref="F10:G10"/>
    <mergeCell ref="C10:C11"/>
    <mergeCell ref="B10:B11"/>
    <mergeCell ref="A16:G16"/>
    <mergeCell ref="A17:A18"/>
    <mergeCell ref="B17:B18"/>
    <mergeCell ref="C17:C18"/>
    <mergeCell ref="D17:E17"/>
    <mergeCell ref="F17:G17"/>
    <mergeCell ref="B47:C47"/>
    <mergeCell ref="E47:F47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7"/>
  </dataValidations>
  <printOptions horizontalCentered="1"/>
  <pageMargins left="0.15748031496062992" right="0.31496062992125984" top="0.3937007874015748" bottom="0.35433070866141736" header="0.1968503937007874" footer="0.11811023622047245"/>
  <pageSetup firstPageNumber="23" useFirstPageNumber="1" fitToHeight="1" fitToWidth="1" horizontalDpi="600" verticalDpi="600" orientation="landscape" paperSize="9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60"/>
  <sheetViews>
    <sheetView showZeros="0" zoomScaleSheetLayoutView="100" zoomScalePageLayoutView="0" workbookViewId="0" topLeftCell="A19">
      <selection activeCell="B59" sqref="B59:C59"/>
    </sheetView>
  </sheetViews>
  <sheetFormatPr defaultColWidth="9.140625" defaultRowHeight="15"/>
  <cols>
    <col min="1" max="1" width="74.00390625" style="74" customWidth="1"/>
    <col min="2" max="2" width="8.00390625" style="74" bestFit="1" customWidth="1"/>
    <col min="3" max="3" width="8.140625" style="74" bestFit="1" customWidth="1"/>
    <col min="4" max="4" width="11.57421875" style="74" customWidth="1"/>
    <col min="5" max="5" width="13.7109375" style="74" customWidth="1"/>
    <col min="6" max="6" width="12.00390625" style="74" customWidth="1"/>
    <col min="7" max="7" width="13.00390625" style="74" customWidth="1"/>
    <col min="8" max="8" width="11.8515625" style="74" customWidth="1"/>
    <col min="9" max="16384" width="9.140625" style="74" customWidth="1"/>
  </cols>
  <sheetData>
    <row r="1" spans="1:3" ht="12.75">
      <c r="A1" s="42">
        <v>1104073</v>
      </c>
      <c r="B1" s="114" t="s">
        <v>8</v>
      </c>
      <c r="C1" s="115" t="str">
        <f>IF(Рекомендации!$K$10=0,Рекомендации!$K$6,Рекомендации!$K$10)</f>
        <v>030</v>
      </c>
    </row>
    <row r="2" spans="1:7" ht="17.25" customHeight="1">
      <c r="A2" s="42"/>
      <c r="B2" s="479" t="str">
        <f>Рекомендации!C6</f>
        <v>Липецкая обл. Управление ЛХ</v>
      </c>
      <c r="C2" s="479"/>
      <c r="D2" s="479"/>
      <c r="E2" s="479"/>
      <c r="F2" s="479"/>
      <c r="G2" s="479"/>
    </row>
    <row r="3" spans="1:7" ht="12.75">
      <c r="A3" s="42"/>
      <c r="B3" s="480" t="s">
        <v>233</v>
      </c>
      <c r="C3" s="480"/>
      <c r="D3" s="480"/>
      <c r="E3" s="480"/>
      <c r="F3" s="480"/>
      <c r="G3" s="480"/>
    </row>
    <row r="4" spans="1:7" ht="15.75">
      <c r="A4" s="42"/>
      <c r="B4" s="481">
        <f>Рекомендации!C10</f>
        <v>0</v>
      </c>
      <c r="C4" s="481"/>
      <c r="D4" s="481"/>
      <c r="E4" s="481"/>
      <c r="F4" s="481"/>
      <c r="G4" s="481"/>
    </row>
    <row r="5" spans="1:7" ht="12.75">
      <c r="A5" s="42"/>
      <c r="B5" s="482" t="s">
        <v>54</v>
      </c>
      <c r="C5" s="482"/>
      <c r="D5" s="482"/>
      <c r="E5" s="482"/>
      <c r="F5" s="482"/>
      <c r="G5" s="482"/>
    </row>
    <row r="6" spans="1:7" ht="14.25">
      <c r="A6" s="42"/>
      <c r="C6" s="71" t="s">
        <v>12</v>
      </c>
      <c r="D6" s="47" t="s">
        <v>13</v>
      </c>
      <c r="E6" s="48" t="str">
        <f>Рекомендации!G14</f>
        <v>декабрь</v>
      </c>
      <c r="F6" s="72" t="str">
        <f>Рекомендации!I14&amp;" года"</f>
        <v>2017 года</v>
      </c>
      <c r="G6" s="73"/>
    </row>
    <row r="7" spans="1:7" ht="12.75" customHeight="1">
      <c r="A7" s="42"/>
      <c r="C7" s="431" t="s">
        <v>40</v>
      </c>
      <c r="D7" s="431"/>
      <c r="E7" s="431"/>
      <c r="F7" s="431"/>
      <c r="G7" s="51"/>
    </row>
    <row r="8" spans="1:3" ht="6" customHeight="1">
      <c r="A8" s="42"/>
      <c r="B8" s="75"/>
      <c r="C8" s="76"/>
    </row>
    <row r="9" spans="1:8" ht="16.5" customHeight="1">
      <c r="A9" s="484" t="s">
        <v>260</v>
      </c>
      <c r="B9" s="484"/>
      <c r="C9" s="484"/>
      <c r="D9" s="484"/>
      <c r="E9" s="484"/>
      <c r="F9" s="484"/>
      <c r="G9" s="484"/>
      <c r="H9" s="77"/>
    </row>
    <row r="10" spans="1:7" ht="12.75">
      <c r="A10" s="483" t="s">
        <v>123</v>
      </c>
      <c r="B10" s="483" t="s">
        <v>594</v>
      </c>
      <c r="C10" s="483" t="s">
        <v>242</v>
      </c>
      <c r="D10" s="483" t="s">
        <v>95</v>
      </c>
      <c r="E10" s="483" t="s">
        <v>96</v>
      </c>
      <c r="F10" s="409" t="s">
        <v>6</v>
      </c>
      <c r="G10" s="409"/>
    </row>
    <row r="11" spans="1:7" ht="12.75">
      <c r="A11" s="483"/>
      <c r="B11" s="483"/>
      <c r="C11" s="485"/>
      <c r="D11" s="483"/>
      <c r="E11" s="483"/>
      <c r="F11" s="409"/>
      <c r="G11" s="409"/>
    </row>
    <row r="12" spans="1:11" ht="26.25" customHeight="1">
      <c r="A12" s="483"/>
      <c r="B12" s="483"/>
      <c r="C12" s="485"/>
      <c r="D12" s="483"/>
      <c r="E12" s="483"/>
      <c r="F12" s="80" t="s">
        <v>135</v>
      </c>
      <c r="G12" s="79" t="s">
        <v>97</v>
      </c>
      <c r="K12" s="265"/>
    </row>
    <row r="13" spans="1:7" ht="12.75">
      <c r="A13" s="78" t="s">
        <v>136</v>
      </c>
      <c r="B13" s="143" t="s">
        <v>24</v>
      </c>
      <c r="C13" s="78" t="s">
        <v>7</v>
      </c>
      <c r="D13" s="78">
        <v>1</v>
      </c>
      <c r="E13" s="78">
        <v>2</v>
      </c>
      <c r="F13" s="78">
        <v>3</v>
      </c>
      <c r="G13" s="78">
        <v>4</v>
      </c>
    </row>
    <row r="14" spans="1:7" ht="51">
      <c r="A14" s="81" t="s">
        <v>265</v>
      </c>
      <c r="B14" s="23" t="s">
        <v>311</v>
      </c>
      <c r="C14" s="26" t="s">
        <v>139</v>
      </c>
      <c r="D14" s="82">
        <f>Мероприятия!N39</f>
        <v>0</v>
      </c>
      <c r="E14" s="82">
        <f>Мероприятия!O39</f>
        <v>0</v>
      </c>
      <c r="F14" s="82">
        <f>Мероприятия!P39</f>
        <v>0</v>
      </c>
      <c r="G14" s="82">
        <f>Мероприятия!Q39</f>
        <v>0</v>
      </c>
    </row>
    <row r="15" spans="1:7" ht="12.75" hidden="1">
      <c r="A15" s="83"/>
      <c r="B15" s="84"/>
      <c r="C15" s="85"/>
      <c r="D15" s="86"/>
      <c r="E15" s="86"/>
      <c r="F15" s="86"/>
      <c r="G15" s="86"/>
    </row>
    <row r="16" spans="1:7" ht="12.75" hidden="1">
      <c r="A16" s="83"/>
      <c r="B16" s="84"/>
      <c r="C16" s="85"/>
      <c r="D16" s="86"/>
      <c r="E16" s="86"/>
      <c r="F16" s="86"/>
      <c r="G16" s="86"/>
    </row>
    <row r="17" spans="1:7" ht="12.75" hidden="1">
      <c r="A17" s="83"/>
      <c r="B17" s="84"/>
      <c r="C17" s="85"/>
      <c r="D17" s="86"/>
      <c r="E17" s="86"/>
      <c r="F17" s="86"/>
      <c r="G17" s="86"/>
    </row>
    <row r="18" spans="1:7" ht="12.75" hidden="1">
      <c r="A18" s="87"/>
      <c r="B18" s="84"/>
      <c r="C18" s="85"/>
      <c r="D18" s="86"/>
      <c r="E18" s="86"/>
      <c r="F18" s="86"/>
      <c r="G18" s="86"/>
    </row>
    <row r="19" spans="1:7" ht="38.25">
      <c r="A19" s="87" t="s">
        <v>264</v>
      </c>
      <c r="B19" s="84">
        <v>1144000</v>
      </c>
      <c r="C19" s="26" t="s">
        <v>139</v>
      </c>
      <c r="D19" s="82">
        <f>Мероприятия!N44</f>
        <v>0</v>
      </c>
      <c r="E19" s="82">
        <f>Мероприятия!O44</f>
        <v>0</v>
      </c>
      <c r="F19" s="82">
        <f>Мероприятия!P44</f>
        <v>0</v>
      </c>
      <c r="G19" s="82">
        <f>Мероприятия!Q44</f>
        <v>0</v>
      </c>
    </row>
    <row r="20" spans="1:7" ht="12.75" hidden="1">
      <c r="A20" s="87"/>
      <c r="B20" s="84"/>
      <c r="C20" s="85"/>
      <c r="D20" s="86"/>
      <c r="E20" s="86"/>
      <c r="F20" s="86"/>
      <c r="G20" s="86"/>
    </row>
    <row r="21" spans="1:7" ht="12.75" hidden="1">
      <c r="A21" s="87"/>
      <c r="B21" s="84"/>
      <c r="C21" s="85"/>
      <c r="D21" s="86"/>
      <c r="E21" s="86"/>
      <c r="F21" s="86"/>
      <c r="G21" s="86"/>
    </row>
    <row r="22" spans="1:7" ht="12.75" hidden="1">
      <c r="A22" s="87"/>
      <c r="B22" s="84"/>
      <c r="C22" s="85"/>
      <c r="D22" s="86"/>
      <c r="E22" s="86"/>
      <c r="F22" s="86"/>
      <c r="G22" s="86"/>
    </row>
    <row r="23" spans="1:7" ht="12.75" hidden="1">
      <c r="A23" s="87"/>
      <c r="B23" s="84"/>
      <c r="C23" s="85"/>
      <c r="D23" s="86"/>
      <c r="E23" s="86"/>
      <c r="F23" s="86"/>
      <c r="G23" s="86"/>
    </row>
    <row r="24" spans="1:7" ht="51">
      <c r="A24" s="87" t="s">
        <v>263</v>
      </c>
      <c r="B24" s="84">
        <v>1270000</v>
      </c>
      <c r="C24" s="84" t="s">
        <v>152</v>
      </c>
      <c r="D24" s="78" t="s">
        <v>82</v>
      </c>
      <c r="E24" s="82">
        <f>Мероприятия!O60</f>
        <v>50054.600000000006</v>
      </c>
      <c r="F24" s="78" t="s">
        <v>82</v>
      </c>
      <c r="G24" s="82">
        <f>Мероприятия!Q60</f>
        <v>4924.8</v>
      </c>
    </row>
    <row r="25" spans="1:7" ht="12.75">
      <c r="A25" s="87" t="s">
        <v>610</v>
      </c>
      <c r="B25" s="84"/>
      <c r="C25" s="85"/>
      <c r="D25" s="86"/>
      <c r="E25" s="86">
        <f>E24</f>
        <v>50054.600000000006</v>
      </c>
      <c r="F25" s="86"/>
      <c r="G25" s="86">
        <f>G24</f>
        <v>4924.8</v>
      </c>
    </row>
    <row r="26" spans="1:7" ht="12.75" hidden="1">
      <c r="A26" s="87"/>
      <c r="B26" s="84"/>
      <c r="C26" s="85"/>
      <c r="D26" s="86"/>
      <c r="E26" s="86"/>
      <c r="F26" s="86"/>
      <c r="G26" s="86"/>
    </row>
    <row r="27" spans="1:7" ht="12.75" hidden="1">
      <c r="A27" s="87"/>
      <c r="B27" s="84"/>
      <c r="C27" s="85"/>
      <c r="D27" s="86"/>
      <c r="E27" s="86"/>
      <c r="F27" s="86"/>
      <c r="G27" s="86"/>
    </row>
    <row r="28" spans="1:7" ht="12.75" hidden="1">
      <c r="A28" s="87"/>
      <c r="B28" s="84"/>
      <c r="C28" s="85"/>
      <c r="D28" s="86"/>
      <c r="E28" s="86"/>
      <c r="F28" s="86"/>
      <c r="G28" s="86"/>
    </row>
    <row r="29" spans="1:7" ht="38.25">
      <c r="A29" s="88" t="s">
        <v>262</v>
      </c>
      <c r="B29" s="23" t="s">
        <v>387</v>
      </c>
      <c r="C29" s="26" t="s">
        <v>152</v>
      </c>
      <c r="D29" s="78" t="s">
        <v>82</v>
      </c>
      <c r="E29" s="82">
        <f>Мероприятия!O85</f>
        <v>0</v>
      </c>
      <c r="F29" s="78" t="s">
        <v>82</v>
      </c>
      <c r="G29" s="82">
        <f>Мероприятия!Q85</f>
        <v>0</v>
      </c>
    </row>
    <row r="30" spans="1:7" ht="12.75">
      <c r="A30" s="83" t="s">
        <v>607</v>
      </c>
      <c r="B30" s="84"/>
      <c r="C30" s="85" t="s">
        <v>139</v>
      </c>
      <c r="D30" s="86">
        <v>51.7</v>
      </c>
      <c r="E30" s="86"/>
      <c r="F30" s="86"/>
      <c r="G30" s="86"/>
    </row>
    <row r="31" spans="1:7" ht="12.75">
      <c r="A31" s="83"/>
      <c r="B31" s="84"/>
      <c r="C31" s="85" t="s">
        <v>608</v>
      </c>
      <c r="D31" s="86">
        <v>4681</v>
      </c>
      <c r="E31" s="86"/>
      <c r="F31" s="86"/>
      <c r="G31" s="86"/>
    </row>
    <row r="32" spans="1:7" ht="12.75">
      <c r="A32" s="83"/>
      <c r="B32" s="84"/>
      <c r="C32" s="85" t="s">
        <v>609</v>
      </c>
      <c r="D32" s="86">
        <v>3925</v>
      </c>
      <c r="E32" s="86"/>
      <c r="F32" s="86"/>
      <c r="G32" s="86"/>
    </row>
    <row r="33" spans="1:7" ht="12.75">
      <c r="A33" s="83" t="s">
        <v>611</v>
      </c>
      <c r="B33" s="84"/>
      <c r="C33" s="85" t="s">
        <v>139</v>
      </c>
      <c r="D33" s="362">
        <v>26.1</v>
      </c>
      <c r="E33" s="86"/>
      <c r="F33" s="86"/>
      <c r="G33" s="86"/>
    </row>
    <row r="34" spans="1:7" ht="12.75">
      <c r="A34" s="83"/>
      <c r="B34" s="84"/>
      <c r="C34" s="85" t="s">
        <v>608</v>
      </c>
      <c r="D34" s="86">
        <v>1950</v>
      </c>
      <c r="E34" s="86"/>
      <c r="F34" s="86"/>
      <c r="G34" s="86"/>
    </row>
    <row r="35" spans="1:7" ht="12.75">
      <c r="A35" s="83"/>
      <c r="B35" s="84"/>
      <c r="C35" s="85" t="s">
        <v>609</v>
      </c>
      <c r="D35" s="86">
        <v>1878</v>
      </c>
      <c r="E35" s="86"/>
      <c r="F35" s="86"/>
      <c r="G35" s="86"/>
    </row>
    <row r="36" spans="1:7" s="309" customFormat="1" ht="12.75" hidden="1">
      <c r="A36" s="305"/>
      <c r="B36" s="306"/>
      <c r="C36" s="307"/>
      <c r="D36" s="308"/>
      <c r="E36" s="308"/>
      <c r="F36" s="308"/>
      <c r="G36" s="308"/>
    </row>
    <row r="37" spans="1:7" ht="38.25">
      <c r="A37" s="89" t="s">
        <v>593</v>
      </c>
      <c r="B37" s="23" t="s">
        <v>506</v>
      </c>
      <c r="C37" s="25" t="s">
        <v>140</v>
      </c>
      <c r="D37" s="78" t="s">
        <v>82</v>
      </c>
      <c r="E37" s="82">
        <f>Мероприятия!O165</f>
        <v>0</v>
      </c>
      <c r="F37" s="78" t="s">
        <v>82</v>
      </c>
      <c r="G37" s="82">
        <f>Мероприятия!Q165</f>
        <v>0</v>
      </c>
    </row>
    <row r="38" spans="1:7" ht="12.75" hidden="1">
      <c r="A38" s="83"/>
      <c r="B38" s="84"/>
      <c r="C38" s="85"/>
      <c r="D38" s="86"/>
      <c r="E38" s="86"/>
      <c r="F38" s="86"/>
      <c r="G38" s="86"/>
    </row>
    <row r="39" spans="1:7" ht="12.75" hidden="1">
      <c r="A39" s="83"/>
      <c r="B39" s="84"/>
      <c r="C39" s="85"/>
      <c r="D39" s="86"/>
      <c r="E39" s="86"/>
      <c r="F39" s="86"/>
      <c r="G39" s="86"/>
    </row>
    <row r="40" spans="1:7" ht="12.75" hidden="1">
      <c r="A40" s="83"/>
      <c r="B40" s="84"/>
      <c r="C40" s="85"/>
      <c r="D40" s="86"/>
      <c r="E40" s="86"/>
      <c r="F40" s="86"/>
      <c r="G40" s="86"/>
    </row>
    <row r="41" spans="1:7" ht="12.75" hidden="1">
      <c r="A41" s="87"/>
      <c r="B41" s="84"/>
      <c r="C41" s="85"/>
      <c r="D41" s="86"/>
      <c r="E41" s="86"/>
      <c r="F41" s="86"/>
      <c r="G41" s="86"/>
    </row>
    <row r="42" spans="1:7" ht="25.5">
      <c r="A42" s="89" t="s">
        <v>266</v>
      </c>
      <c r="B42" s="23" t="s">
        <v>519</v>
      </c>
      <c r="C42" s="25" t="s">
        <v>140</v>
      </c>
      <c r="D42" s="78" t="s">
        <v>82</v>
      </c>
      <c r="E42" s="82">
        <f>Мероприятия!O175</f>
        <v>0</v>
      </c>
      <c r="F42" s="78" t="s">
        <v>82</v>
      </c>
      <c r="G42" s="82">
        <f>Мероприятия!Q175</f>
        <v>0</v>
      </c>
    </row>
    <row r="43" spans="1:7" ht="12.75" hidden="1">
      <c r="A43" s="83"/>
      <c r="B43" s="84"/>
      <c r="C43" s="85"/>
      <c r="D43" s="86"/>
      <c r="E43" s="86"/>
      <c r="F43" s="86"/>
      <c r="G43" s="86"/>
    </row>
    <row r="44" spans="1:7" ht="12.75" hidden="1">
      <c r="A44" s="83"/>
      <c r="B44" s="84"/>
      <c r="C44" s="85"/>
      <c r="D44" s="86"/>
      <c r="E44" s="86"/>
      <c r="F44" s="86"/>
      <c r="G44" s="86"/>
    </row>
    <row r="45" spans="1:7" ht="12.75" hidden="1">
      <c r="A45" s="83"/>
      <c r="B45" s="84"/>
      <c r="C45" s="85"/>
      <c r="D45" s="86"/>
      <c r="E45" s="86"/>
      <c r="F45" s="86"/>
      <c r="G45" s="86"/>
    </row>
    <row r="46" spans="1:7" ht="12.75" hidden="1">
      <c r="A46" s="87"/>
      <c r="B46" s="84"/>
      <c r="C46" s="85"/>
      <c r="D46" s="86"/>
      <c r="E46" s="86"/>
      <c r="F46" s="86"/>
      <c r="G46" s="86"/>
    </row>
    <row r="47" spans="1:7" ht="25.5">
      <c r="A47" s="27" t="s">
        <v>267</v>
      </c>
      <c r="B47" s="22" t="s">
        <v>555</v>
      </c>
      <c r="C47" s="24" t="s">
        <v>152</v>
      </c>
      <c r="D47" s="78" t="s">
        <v>82</v>
      </c>
      <c r="E47" s="82">
        <f>Мероприятия!O196</f>
        <v>0</v>
      </c>
      <c r="F47" s="78" t="s">
        <v>82</v>
      </c>
      <c r="G47" s="78" t="s">
        <v>82</v>
      </c>
    </row>
    <row r="48" spans="1:7" ht="12.75" hidden="1">
      <c r="A48" s="83"/>
      <c r="B48" s="84"/>
      <c r="C48" s="85"/>
      <c r="D48" s="86"/>
      <c r="E48" s="86"/>
      <c r="F48" s="78" t="s">
        <v>82</v>
      </c>
      <c r="G48" s="78" t="s">
        <v>82</v>
      </c>
    </row>
    <row r="49" spans="1:7" ht="12.75" hidden="1">
      <c r="A49" s="83"/>
      <c r="B49" s="84"/>
      <c r="C49" s="85"/>
      <c r="D49" s="86"/>
      <c r="E49" s="86"/>
      <c r="F49" s="78" t="s">
        <v>82</v>
      </c>
      <c r="G49" s="78" t="s">
        <v>82</v>
      </c>
    </row>
    <row r="50" spans="1:7" ht="12.75" hidden="1">
      <c r="A50" s="83"/>
      <c r="B50" s="84"/>
      <c r="C50" s="85"/>
      <c r="D50" s="86"/>
      <c r="E50" s="86"/>
      <c r="F50" s="78" t="s">
        <v>82</v>
      </c>
      <c r="G50" s="78" t="s">
        <v>82</v>
      </c>
    </row>
    <row r="51" spans="1:7" ht="12.75" hidden="1">
      <c r="A51" s="87"/>
      <c r="B51" s="84"/>
      <c r="C51" s="85"/>
      <c r="D51" s="86"/>
      <c r="E51" s="86"/>
      <c r="F51" s="78" t="s">
        <v>82</v>
      </c>
      <c r="G51" s="78" t="s">
        <v>82</v>
      </c>
    </row>
    <row r="52" spans="1:7" ht="6.75" customHeight="1">
      <c r="A52" s="218"/>
      <c r="B52" s="220"/>
      <c r="C52" s="221"/>
      <c r="D52" s="219"/>
      <c r="E52" s="219"/>
      <c r="F52" s="58"/>
      <c r="G52" s="58"/>
    </row>
    <row r="53" spans="1:6" ht="25.5">
      <c r="A53" s="68" t="s">
        <v>253</v>
      </c>
      <c r="B53" s="413"/>
      <c r="C53" s="413"/>
      <c r="D53" s="90"/>
      <c r="E53" s="413" t="str">
        <f>Финансирование!J36</f>
        <v>В.Н. Соколов</v>
      </c>
      <c r="F53" s="413"/>
    </row>
    <row r="54" spans="1:6" ht="11.25" customHeight="1">
      <c r="A54" s="46"/>
      <c r="B54" s="430" t="s">
        <v>38</v>
      </c>
      <c r="C54" s="430"/>
      <c r="D54" s="45"/>
      <c r="E54" s="430" t="s">
        <v>39</v>
      </c>
      <c r="F54" s="430"/>
    </row>
    <row r="55" spans="1:6" ht="16.5" customHeight="1">
      <c r="A55" s="68" t="s">
        <v>49</v>
      </c>
      <c r="B55" s="413"/>
      <c r="C55" s="413"/>
      <c r="D55" s="90"/>
      <c r="E55" s="413" t="str">
        <f>Финансирование!J38</f>
        <v>Г.В. Бочарникова</v>
      </c>
      <c r="F55" s="413"/>
    </row>
    <row r="56" spans="1:6" ht="10.5" customHeight="1">
      <c r="A56" s="46"/>
      <c r="B56" s="430" t="s">
        <v>38</v>
      </c>
      <c r="C56" s="430"/>
      <c r="D56" s="45"/>
      <c r="E56" s="430" t="s">
        <v>39</v>
      </c>
      <c r="F56" s="430"/>
    </row>
    <row r="57" spans="1:6" ht="18.75" customHeight="1">
      <c r="A57" s="68" t="s">
        <v>272</v>
      </c>
      <c r="B57" s="413"/>
      <c r="C57" s="413"/>
      <c r="D57" s="90"/>
      <c r="E57" s="413" t="str">
        <f>Финансирование!J40</f>
        <v>Н.Н. Аршинова</v>
      </c>
      <c r="F57" s="413"/>
    </row>
    <row r="58" spans="1:6" ht="24" customHeight="1">
      <c r="A58" s="46"/>
      <c r="B58" s="430" t="s">
        <v>38</v>
      </c>
      <c r="C58" s="430"/>
      <c r="D58" s="45"/>
      <c r="E58" s="430" t="s">
        <v>39</v>
      </c>
      <c r="F58" s="430"/>
    </row>
    <row r="59" spans="1:6" ht="12.75">
      <c r="A59" s="70"/>
      <c r="B59" s="413" t="str">
        <f>Финансирование!L38</f>
        <v>25.01.2018 г</v>
      </c>
      <c r="C59" s="413"/>
      <c r="D59" s="91"/>
      <c r="E59" s="413" t="str">
        <f>Финансирование!L40</f>
        <v>8 (4742) 43 00 41</v>
      </c>
      <c r="F59" s="413"/>
    </row>
    <row r="60" spans="1:6" ht="12.75">
      <c r="A60" s="92" t="s">
        <v>4</v>
      </c>
      <c r="B60" s="432" t="s">
        <v>102</v>
      </c>
      <c r="C60" s="432"/>
      <c r="D60" s="44"/>
      <c r="E60" s="432" t="s">
        <v>101</v>
      </c>
      <c r="F60" s="432"/>
    </row>
  </sheetData>
  <sheetProtection sheet="1" objects="1" scenarios="1"/>
  <mergeCells count="28">
    <mergeCell ref="A9:G9"/>
    <mergeCell ref="E54:F54"/>
    <mergeCell ref="A10:A12"/>
    <mergeCell ref="C10:C12"/>
    <mergeCell ref="B10:B12"/>
    <mergeCell ref="B59:C59"/>
    <mergeCell ref="B54:C54"/>
    <mergeCell ref="E58:F58"/>
    <mergeCell ref="E60:F60"/>
    <mergeCell ref="B60:C60"/>
    <mergeCell ref="B55:C55"/>
    <mergeCell ref="B56:C56"/>
    <mergeCell ref="E56:F56"/>
    <mergeCell ref="E55:F55"/>
    <mergeCell ref="E59:F59"/>
    <mergeCell ref="B57:C57"/>
    <mergeCell ref="E57:F57"/>
    <mergeCell ref="B58:C58"/>
    <mergeCell ref="B2:G2"/>
    <mergeCell ref="B3:G3"/>
    <mergeCell ref="B4:G4"/>
    <mergeCell ref="B5:G5"/>
    <mergeCell ref="C7:F7"/>
    <mergeCell ref="E53:F53"/>
    <mergeCell ref="D10:D12"/>
    <mergeCell ref="E10:E12"/>
    <mergeCell ref="F10:G11"/>
    <mergeCell ref="B53:C53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E6"/>
  </dataValidations>
  <printOptions horizontalCentered="1"/>
  <pageMargins left="0.3937007874015748" right="0.3937007874015748" top="0.5905511811023623" bottom="0.35433070866141736" header="0.15748031496062992" footer="0.15748031496062992"/>
  <pageSetup firstPageNumber="24" useFirstPageNumber="1" fitToHeight="3" horizontalDpi="600" verticalDpi="600" orientation="landscape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31"/>
  <sheetViews>
    <sheetView showZeros="0" zoomScaleSheetLayoutView="100" zoomScalePageLayoutView="0" workbookViewId="0" topLeftCell="A1">
      <selection activeCell="B30" sqref="B30:C30"/>
    </sheetView>
  </sheetViews>
  <sheetFormatPr defaultColWidth="9.140625" defaultRowHeight="15"/>
  <cols>
    <col min="1" max="1" width="52.8515625" style="45" bestFit="1" customWidth="1"/>
    <col min="2" max="2" width="9.8515625" style="45" bestFit="1" customWidth="1"/>
    <col min="3" max="3" width="22.57421875" style="45" customWidth="1"/>
    <col min="4" max="4" width="27.00390625" style="45" customWidth="1"/>
    <col min="5" max="5" width="26.8515625" style="45" bestFit="1" customWidth="1"/>
    <col min="6" max="6" width="8.8515625" style="45" customWidth="1"/>
    <col min="7" max="16384" width="9.140625" style="45" customWidth="1"/>
  </cols>
  <sheetData>
    <row r="1" spans="1:3" ht="15">
      <c r="A1" s="42">
        <v>1104074</v>
      </c>
      <c r="B1" s="114" t="s">
        <v>8</v>
      </c>
      <c r="C1" s="116" t="str">
        <f>IF(Рекомендации!$K$10=0,Рекомендации!$K$6,Рекомендации!$K$10)</f>
        <v>030</v>
      </c>
    </row>
    <row r="2" spans="1:5" ht="15.75">
      <c r="A2" s="486" t="str">
        <f>Рекомендации!C6</f>
        <v>Липецкая обл. Управление ЛХ</v>
      </c>
      <c r="B2" s="486"/>
      <c r="C2" s="486"/>
      <c r="D2" s="486"/>
      <c r="E2" s="93"/>
    </row>
    <row r="3" spans="1:5" ht="14.25" customHeight="1">
      <c r="A3" s="487" t="s">
        <v>233</v>
      </c>
      <c r="B3" s="487"/>
      <c r="C3" s="487"/>
      <c r="D3" s="487"/>
      <c r="E3" s="94"/>
    </row>
    <row r="4" spans="1:5" ht="15.75">
      <c r="A4" s="486">
        <f>Рекомендации!C10</f>
        <v>0</v>
      </c>
      <c r="B4" s="486"/>
      <c r="C4" s="486"/>
      <c r="D4" s="486"/>
      <c r="E4" s="93"/>
    </row>
    <row r="5" spans="1:5" ht="14.25" customHeight="1">
      <c r="A5" s="488" t="s">
        <v>54</v>
      </c>
      <c r="B5" s="488"/>
      <c r="C5" s="488"/>
      <c r="D5" s="488"/>
      <c r="E5" s="95"/>
    </row>
    <row r="6" spans="1:3" ht="15">
      <c r="A6" s="96" t="s">
        <v>174</v>
      </c>
      <c r="B6" s="48" t="str">
        <f>Рекомендации!G14</f>
        <v>декабрь</v>
      </c>
      <c r="C6" s="97" t="str">
        <f>Рекомендации!I14&amp;" года"</f>
        <v>2017 года</v>
      </c>
    </row>
    <row r="7" spans="2:5" ht="15" customHeight="1">
      <c r="B7" s="489" t="s">
        <v>1</v>
      </c>
      <c r="C7" s="489"/>
      <c r="E7" s="51"/>
    </row>
    <row r="8" spans="1:3" ht="12" customHeight="1">
      <c r="A8" s="42"/>
      <c r="B8" s="75"/>
      <c r="C8" s="98"/>
    </row>
    <row r="9" spans="1:4" s="100" customFormat="1" ht="18.75" customHeight="1">
      <c r="A9" s="490" t="s">
        <v>261</v>
      </c>
      <c r="B9" s="490"/>
      <c r="C9" s="490"/>
      <c r="D9" s="99" t="s">
        <v>252</v>
      </c>
    </row>
    <row r="10" spans="1:6" ht="25.5">
      <c r="A10" s="101" t="s">
        <v>83</v>
      </c>
      <c r="B10" s="78" t="s">
        <v>124</v>
      </c>
      <c r="C10" s="79" t="s">
        <v>18</v>
      </c>
      <c r="D10" s="102" t="s">
        <v>209</v>
      </c>
      <c r="F10" s="103"/>
    </row>
    <row r="11" spans="1:4" ht="15">
      <c r="A11" s="101" t="s">
        <v>136</v>
      </c>
      <c r="B11" s="78" t="s">
        <v>24</v>
      </c>
      <c r="C11" s="79">
        <v>1</v>
      </c>
      <c r="D11" s="79">
        <v>2</v>
      </c>
    </row>
    <row r="12" spans="1:4" ht="25.5">
      <c r="A12" s="104" t="s">
        <v>85</v>
      </c>
      <c r="B12" s="78">
        <v>110</v>
      </c>
      <c r="C12" s="105"/>
      <c r="D12" s="105"/>
    </row>
    <row r="13" spans="1:4" s="44" customFormat="1" ht="12.75">
      <c r="A13" s="104" t="s">
        <v>89</v>
      </c>
      <c r="B13" s="79">
        <v>111</v>
      </c>
      <c r="C13" s="105"/>
      <c r="D13" s="105"/>
    </row>
    <row r="14" spans="1:4" s="44" customFormat="1" ht="12.75">
      <c r="A14" s="104" t="s">
        <v>90</v>
      </c>
      <c r="B14" s="79">
        <v>112</v>
      </c>
      <c r="C14" s="105"/>
      <c r="D14" s="105"/>
    </row>
    <row r="15" spans="1:4" s="44" customFormat="1" ht="12.75">
      <c r="A15" s="104" t="s">
        <v>84</v>
      </c>
      <c r="B15" s="78">
        <v>10000</v>
      </c>
      <c r="C15" s="105"/>
      <c r="D15" s="105"/>
    </row>
    <row r="16" spans="1:4" s="44" customFormat="1" ht="12.75">
      <c r="A16" s="104" t="s">
        <v>86</v>
      </c>
      <c r="B16" s="79">
        <v>20000</v>
      </c>
      <c r="C16" s="105"/>
      <c r="D16" s="105"/>
    </row>
    <row r="17" spans="1:4" s="44" customFormat="1" ht="25.5">
      <c r="A17" s="104" t="s">
        <v>236</v>
      </c>
      <c r="B17" s="79">
        <v>30000</v>
      </c>
      <c r="C17" s="105"/>
      <c r="D17" s="105"/>
    </row>
    <row r="18" spans="1:4" s="44" customFormat="1" ht="12.75">
      <c r="A18" s="104" t="s">
        <v>87</v>
      </c>
      <c r="B18" s="79">
        <v>40000</v>
      </c>
      <c r="C18" s="105"/>
      <c r="D18" s="105"/>
    </row>
    <row r="19" spans="1:4" s="44" customFormat="1" ht="12.75">
      <c r="A19" s="104" t="s">
        <v>88</v>
      </c>
      <c r="B19" s="79">
        <v>50000</v>
      </c>
      <c r="C19" s="105"/>
      <c r="D19" s="105"/>
    </row>
    <row r="20" spans="1:4" s="44" customFormat="1" ht="12.75">
      <c r="A20" s="104" t="s">
        <v>173</v>
      </c>
      <c r="B20" s="79">
        <v>60000</v>
      </c>
      <c r="C20" s="105"/>
      <c r="D20" s="105"/>
    </row>
    <row r="21" spans="1:4" s="44" customFormat="1" ht="12.75">
      <c r="A21" s="104" t="s">
        <v>201</v>
      </c>
      <c r="B21" s="79">
        <v>70000</v>
      </c>
      <c r="C21" s="105"/>
      <c r="D21" s="105"/>
    </row>
    <row r="22" spans="1:4" ht="15">
      <c r="A22" s="106" t="s">
        <v>47</v>
      </c>
      <c r="B22" s="107">
        <v>90000</v>
      </c>
      <c r="C22" s="266">
        <f>SUM(C12:C21)</f>
        <v>0</v>
      </c>
      <c r="D22" s="266">
        <f>SUM(D12:D21)</f>
        <v>0</v>
      </c>
    </row>
    <row r="23" spans="1:4" ht="15">
      <c r="A23" s="108"/>
      <c r="B23" s="109"/>
      <c r="C23" s="110"/>
      <c r="D23" s="110"/>
    </row>
    <row r="24" spans="1:6" ht="26.25">
      <c r="A24" s="68" t="s">
        <v>0</v>
      </c>
      <c r="B24" s="413"/>
      <c r="C24" s="413"/>
      <c r="D24" s="271" t="str">
        <f>Финансирование!J36</f>
        <v>В.Н. Соколов</v>
      </c>
      <c r="E24" s="90"/>
      <c r="F24" s="44"/>
    </row>
    <row r="25" spans="1:7" ht="15">
      <c r="A25" s="46"/>
      <c r="B25" s="430" t="s">
        <v>38</v>
      </c>
      <c r="C25" s="430"/>
      <c r="D25" s="111" t="s">
        <v>39</v>
      </c>
      <c r="F25" s="112"/>
      <c r="G25" s="112"/>
    </row>
    <row r="26" spans="1:6" ht="26.25">
      <c r="A26" s="68" t="s">
        <v>3</v>
      </c>
      <c r="B26" s="413"/>
      <c r="C26" s="413"/>
      <c r="D26" s="271" t="str">
        <f>Финансирование!J38</f>
        <v>Г.В. Бочарникова</v>
      </c>
      <c r="E26" s="90"/>
      <c r="F26" s="44"/>
    </row>
    <row r="27" spans="1:7" ht="15">
      <c r="A27" s="46"/>
      <c r="B27" s="430" t="s">
        <v>38</v>
      </c>
      <c r="C27" s="430"/>
      <c r="D27" s="111" t="s">
        <v>39</v>
      </c>
      <c r="F27" s="112"/>
      <c r="G27" s="112"/>
    </row>
    <row r="28" spans="1:6" ht="24" customHeight="1">
      <c r="A28" s="68" t="s">
        <v>272</v>
      </c>
      <c r="B28" s="413"/>
      <c r="C28" s="413"/>
      <c r="D28" s="271" t="str">
        <f>Финансирование!J40</f>
        <v>Н.Н. Аршинова</v>
      </c>
      <c r="E28" s="90"/>
      <c r="F28" s="44"/>
    </row>
    <row r="29" spans="1:7" ht="15">
      <c r="A29" s="46"/>
      <c r="B29" s="430" t="s">
        <v>38</v>
      </c>
      <c r="C29" s="430"/>
      <c r="D29" s="111" t="s">
        <v>39</v>
      </c>
      <c r="F29" s="112"/>
      <c r="G29" s="112"/>
    </row>
    <row r="30" spans="1:6" ht="15">
      <c r="A30" s="70"/>
      <c r="B30" s="413" t="str">
        <f>Финансирование!L38</f>
        <v>25.01.2018 г</v>
      </c>
      <c r="C30" s="413"/>
      <c r="D30" s="271" t="str">
        <f>Финансирование!L40</f>
        <v>8 (4742) 43 00 41</v>
      </c>
      <c r="E30" s="113"/>
      <c r="F30" s="113"/>
    </row>
    <row r="31" spans="1:6" ht="22.5">
      <c r="A31" s="92" t="s">
        <v>4</v>
      </c>
      <c r="B31" s="430" t="s">
        <v>102</v>
      </c>
      <c r="C31" s="430"/>
      <c r="D31" s="51" t="s">
        <v>101</v>
      </c>
      <c r="F31" s="111"/>
    </row>
  </sheetData>
  <sheetProtection sheet="1" objects="1" scenarios="1"/>
  <mergeCells count="14">
    <mergeCell ref="B31:C31"/>
    <mergeCell ref="B30:C30"/>
    <mergeCell ref="B24:C24"/>
    <mergeCell ref="B25:C25"/>
    <mergeCell ref="B26:C26"/>
    <mergeCell ref="B27:C27"/>
    <mergeCell ref="B28:C28"/>
    <mergeCell ref="B29:C29"/>
    <mergeCell ref="A2:D2"/>
    <mergeCell ref="A3:D3"/>
    <mergeCell ref="A4:D4"/>
    <mergeCell ref="A5:D5"/>
    <mergeCell ref="B7:C7"/>
    <mergeCell ref="A9:C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26" useFirstPageNumber="1" horizontalDpi="600" verticalDpi="600" orientation="landscape" paperSize="9" scale="9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6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91.57421875" style="315" customWidth="1"/>
    <col min="2" max="16384" width="8.00390625" style="315" customWidth="1"/>
  </cols>
  <sheetData>
    <row r="1" ht="15.75">
      <c r="A1" s="314" t="s">
        <v>615</v>
      </c>
    </row>
    <row r="2" ht="15.75">
      <c r="A2" s="311"/>
    </row>
    <row r="5" ht="15.75">
      <c r="A5" s="311"/>
    </row>
    <row r="6" ht="15.75">
      <c r="A6" s="316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57421875" style="19" customWidth="1"/>
    <col min="19" max="16384" width="9.140625" style="19" customWidth="1"/>
  </cols>
  <sheetData>
    <row r="1" spans="1:18" ht="27" customHeight="1">
      <c r="A1" s="491" t="s">
        <v>176</v>
      </c>
      <c r="B1" s="18" t="s">
        <v>177</v>
      </c>
      <c r="C1" s="491" t="s">
        <v>178</v>
      </c>
      <c r="D1" s="491"/>
      <c r="E1" s="491" t="s">
        <v>179</v>
      </c>
      <c r="F1" s="491"/>
      <c r="G1" s="491" t="s">
        <v>180</v>
      </c>
      <c r="H1" s="491"/>
      <c r="I1" s="491" t="s">
        <v>181</v>
      </c>
      <c r="J1" s="491"/>
      <c r="K1" s="491" t="s">
        <v>182</v>
      </c>
      <c r="L1" s="491"/>
      <c r="M1" s="491" t="s">
        <v>183</v>
      </c>
      <c r="N1" s="491"/>
      <c r="O1" s="491" t="s">
        <v>184</v>
      </c>
      <c r="P1" s="491"/>
      <c r="Q1" s="491" t="s">
        <v>185</v>
      </c>
      <c r="R1" s="491"/>
    </row>
    <row r="2" spans="1:18" ht="12.75">
      <c r="A2" s="491"/>
      <c r="B2" s="18" t="s">
        <v>186</v>
      </c>
      <c r="C2" s="18" t="s">
        <v>187</v>
      </c>
      <c r="D2" s="18" t="s">
        <v>188</v>
      </c>
      <c r="E2" s="18" t="s">
        <v>187</v>
      </c>
      <c r="F2" s="18" t="s">
        <v>188</v>
      </c>
      <c r="G2" s="18" t="s">
        <v>187</v>
      </c>
      <c r="H2" s="18" t="s">
        <v>188</v>
      </c>
      <c r="I2" s="18" t="s">
        <v>187</v>
      </c>
      <c r="J2" s="18" t="s">
        <v>188</v>
      </c>
      <c r="K2" s="18" t="s">
        <v>187</v>
      </c>
      <c r="L2" s="18" t="s">
        <v>188</v>
      </c>
      <c r="M2" s="18" t="s">
        <v>187</v>
      </c>
      <c r="N2" s="18" t="s">
        <v>188</v>
      </c>
      <c r="O2" s="18" t="s">
        <v>187</v>
      </c>
      <c r="P2" s="18" t="s">
        <v>188</v>
      </c>
      <c r="Q2" s="18" t="s">
        <v>187</v>
      </c>
      <c r="R2" s="18" t="s">
        <v>188</v>
      </c>
    </row>
    <row r="3" spans="1:14" ht="12.75">
      <c r="A3" s="21" t="s">
        <v>189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U5" sqref="U5"/>
    </sheetView>
  </sheetViews>
  <sheetFormatPr defaultColWidth="9.140625" defaultRowHeight="15"/>
  <cols>
    <col min="1" max="1" width="8.8515625" style="8" customWidth="1"/>
    <col min="2" max="2" width="17.7109375" style="8" bestFit="1" customWidth="1"/>
    <col min="3" max="3" width="15.140625" style="8" bestFit="1" customWidth="1"/>
    <col min="4" max="4" width="9.28125" style="9" bestFit="1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104</v>
      </c>
      <c r="B1" s="4" t="s">
        <v>105</v>
      </c>
      <c r="C1" s="4" t="s">
        <v>106</v>
      </c>
      <c r="D1" s="5" t="s">
        <v>120</v>
      </c>
      <c r="E1" s="492" t="s">
        <v>107</v>
      </c>
      <c r="F1" s="492"/>
      <c r="G1" s="492" t="s">
        <v>108</v>
      </c>
      <c r="H1" s="492"/>
      <c r="I1" s="492" t="s">
        <v>109</v>
      </c>
      <c r="J1" s="492"/>
      <c r="K1" s="6" t="s">
        <v>110</v>
      </c>
      <c r="L1" s="6" t="s">
        <v>111</v>
      </c>
      <c r="M1" s="7" t="s">
        <v>112</v>
      </c>
      <c r="N1" s="7" t="s">
        <v>159</v>
      </c>
      <c r="O1" s="7" t="s">
        <v>113</v>
      </c>
      <c r="P1" s="7" t="s">
        <v>159</v>
      </c>
      <c r="Q1" s="6" t="s">
        <v>111</v>
      </c>
      <c r="R1" s="7" t="s">
        <v>112</v>
      </c>
      <c r="S1" s="7" t="s">
        <v>159</v>
      </c>
      <c r="T1" s="7" t="s">
        <v>113</v>
      </c>
      <c r="U1" s="7" t="s">
        <v>159</v>
      </c>
      <c r="V1" s="6" t="s">
        <v>111</v>
      </c>
      <c r="W1" s="7" t="s">
        <v>112</v>
      </c>
      <c r="X1" s="7" t="s">
        <v>159</v>
      </c>
      <c r="Y1" s="7" t="s">
        <v>113</v>
      </c>
      <c r="Z1" s="7" t="s">
        <v>159</v>
      </c>
      <c r="AA1" s="6" t="s">
        <v>111</v>
      </c>
      <c r="AB1" s="7" t="s">
        <v>112</v>
      </c>
      <c r="AC1" s="7" t="s">
        <v>159</v>
      </c>
      <c r="AD1" s="7" t="s">
        <v>113</v>
      </c>
      <c r="AE1" s="7" t="s">
        <v>159</v>
      </c>
      <c r="AF1" s="6" t="s">
        <v>111</v>
      </c>
      <c r="AG1" s="7" t="s">
        <v>112</v>
      </c>
      <c r="AH1" s="7" t="s">
        <v>159</v>
      </c>
      <c r="AI1" s="7" t="s">
        <v>113</v>
      </c>
      <c r="AJ1" s="7" t="s">
        <v>159</v>
      </c>
      <c r="AK1" s="6" t="s">
        <v>111</v>
      </c>
      <c r="AL1" s="7" t="s">
        <v>112</v>
      </c>
      <c r="AM1" s="7" t="s">
        <v>159</v>
      </c>
      <c r="AN1" s="7" t="s">
        <v>113</v>
      </c>
      <c r="AO1" s="7" t="s">
        <v>159</v>
      </c>
      <c r="AP1" s="6" t="s">
        <v>111</v>
      </c>
      <c r="AQ1" s="7" t="s">
        <v>112</v>
      </c>
      <c r="AR1" s="7" t="s">
        <v>159</v>
      </c>
      <c r="AS1" s="7" t="s">
        <v>113</v>
      </c>
      <c r="AT1" s="7" t="s">
        <v>159</v>
      </c>
      <c r="AU1" s="6" t="s">
        <v>111</v>
      </c>
      <c r="AV1" s="7" t="s">
        <v>112</v>
      </c>
      <c r="AW1" s="7" t="s">
        <v>159</v>
      </c>
      <c r="AX1" s="7" t="s">
        <v>113</v>
      </c>
      <c r="AY1" s="7" t="s">
        <v>159</v>
      </c>
      <c r="AZ1" s="6" t="s">
        <v>111</v>
      </c>
      <c r="BA1" s="7" t="s">
        <v>112</v>
      </c>
      <c r="BB1" s="7" t="s">
        <v>159</v>
      </c>
      <c r="BC1" s="7" t="s">
        <v>113</v>
      </c>
      <c r="BD1" s="7" t="s">
        <v>159</v>
      </c>
      <c r="BE1" s="6" t="s">
        <v>111</v>
      </c>
      <c r="BF1" s="7" t="s">
        <v>112</v>
      </c>
      <c r="BG1" s="7" t="s">
        <v>159</v>
      </c>
      <c r="BH1" s="7" t="s">
        <v>113</v>
      </c>
      <c r="BI1" s="7" t="s">
        <v>159</v>
      </c>
      <c r="BJ1" s="6" t="s">
        <v>111</v>
      </c>
      <c r="BK1" s="7" t="s">
        <v>112</v>
      </c>
      <c r="BL1" s="7" t="s">
        <v>159</v>
      </c>
      <c r="BM1" s="7" t="s">
        <v>113</v>
      </c>
      <c r="BN1" s="7" t="s">
        <v>159</v>
      </c>
      <c r="BO1" s="6" t="s">
        <v>111</v>
      </c>
      <c r="BP1" s="7" t="s">
        <v>112</v>
      </c>
      <c r="BQ1" s="7" t="s">
        <v>159</v>
      </c>
      <c r="BR1" s="7" t="s">
        <v>113</v>
      </c>
      <c r="BS1" s="7" t="s">
        <v>159</v>
      </c>
      <c r="BT1" s="6" t="s">
        <v>111</v>
      </c>
      <c r="BU1" s="7" t="s">
        <v>112</v>
      </c>
      <c r="BV1" s="7" t="s">
        <v>159</v>
      </c>
      <c r="BW1" s="7" t="s">
        <v>113</v>
      </c>
      <c r="BX1" s="7" t="s">
        <v>159</v>
      </c>
      <c r="BY1" s="6" t="s">
        <v>111</v>
      </c>
      <c r="BZ1" s="7" t="s">
        <v>112</v>
      </c>
      <c r="CA1" s="7" t="s">
        <v>159</v>
      </c>
      <c r="CB1" s="7" t="s">
        <v>113</v>
      </c>
      <c r="CC1" s="7" t="s">
        <v>159</v>
      </c>
    </row>
    <row r="2" spans="1:16" ht="12">
      <c r="A2" s="8" t="s">
        <v>114</v>
      </c>
      <c r="B2" s="8" t="s">
        <v>115</v>
      </c>
      <c r="C2" s="8" t="s">
        <v>122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25</v>
      </c>
      <c r="O2" s="10">
        <v>14</v>
      </c>
      <c r="P2" s="10">
        <v>32</v>
      </c>
    </row>
    <row r="3" spans="1:16" ht="12">
      <c r="A3" s="8" t="s">
        <v>116</v>
      </c>
      <c r="B3" s="8" t="s">
        <v>115</v>
      </c>
      <c r="C3" s="8" t="s">
        <v>117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2</v>
      </c>
      <c r="M3" s="10">
        <v>4</v>
      </c>
      <c r="N3" s="10">
        <v>16</v>
      </c>
      <c r="O3" s="10">
        <v>29</v>
      </c>
      <c r="P3" s="10">
        <v>197</v>
      </c>
    </row>
    <row r="4" spans="1:21" ht="12">
      <c r="A4" s="8" t="s">
        <v>167</v>
      </c>
      <c r="B4" s="8" t="s">
        <v>215</v>
      </c>
      <c r="C4" s="8" t="s">
        <v>215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2</v>
      </c>
      <c r="L4" s="10">
        <v>2</v>
      </c>
      <c r="M4" s="10">
        <v>4</v>
      </c>
      <c r="N4" s="10">
        <v>13</v>
      </c>
      <c r="O4" s="10">
        <v>7</v>
      </c>
      <c r="P4" s="10">
        <v>14</v>
      </c>
      <c r="Q4" s="10">
        <v>2</v>
      </c>
      <c r="R4" s="10">
        <v>4</v>
      </c>
      <c r="S4" s="10">
        <v>20</v>
      </c>
      <c r="T4" s="10">
        <v>7</v>
      </c>
      <c r="U4" s="10">
        <v>38</v>
      </c>
    </row>
    <row r="5" spans="1:16" ht="12">
      <c r="A5" s="8" t="s">
        <v>121</v>
      </c>
      <c r="B5" s="8" t="s">
        <v>115</v>
      </c>
      <c r="C5" s="8" t="s">
        <v>50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12</v>
      </c>
      <c r="O5" s="10">
        <v>4</v>
      </c>
      <c r="P5" s="10">
        <v>22</v>
      </c>
    </row>
    <row r="7" ht="12">
      <c r="A7" s="1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2018-03-13T11:49:26Z</cp:lastPrinted>
  <dcterms:created xsi:type="dcterms:W3CDTF">2008-01-29T08:22:53Z</dcterms:created>
  <dcterms:modified xsi:type="dcterms:W3CDTF">2018-03-14T04:04:52Z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