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535" tabRatio="744" firstSheet="1" activeTab="2"/>
  </bookViews>
  <sheets>
    <sheet name="Настройки" sheetId="1" r:id="rId1"/>
    <sheet name="Контроль" sheetId="2" r:id="rId2"/>
    <sheet name="17-ОИП" sheetId="3" r:id="rId3"/>
    <sheet name="053 1 12 04011 01 6000 120" sheetId="4" r:id="rId4"/>
    <sheet name="053 1 12 04012 01 6000 120_2" sheetId="5" r:id="rId5"/>
    <sheet name="053 1 16 25071 01 6000 140" sheetId="6" r:id="rId6"/>
    <sheet name="053 1 16 27000 01 6000 140" sheetId="7" r:id="rId7"/>
    <sheet name="053 1 16 90010 01 6000 140" sheetId="8" r:id="rId8"/>
    <sheet name="211211" sheetId="9" r:id="rId9"/>
    <sheet name="Сообщения" sheetId="10" r:id="rId10"/>
    <sheet name="053 1 12 04012 01 6000 120_1" sheetId="11" r:id="rId11"/>
    <sheet name="Лесничества" sheetId="12" state="hidden" r:id="rId12"/>
    <sheet name="SampleRows" sheetId="13" state="hidden" r:id="rId13"/>
    <sheet name="Словарь" sheetId="14" state="hidden" r:id="rId14"/>
    <sheet name="Настройки словаря" sheetId="15" state="hidden" r:id="rId15"/>
    <sheet name="Настройка" sheetId="16" state="hidden" r:id="rId16"/>
    <sheet name="Методики" sheetId="17" state="hidden" r:id="rId17"/>
    <sheet name="Методики DOS" sheetId="18" state="hidden" r:id="rId18"/>
    <sheet name="Параметры" sheetId="19" state="hidden" r:id="rId19"/>
  </sheets>
  <definedNames>
    <definedName name="_xlfn.COUNTIFS" hidden="1">#NAME?</definedName>
    <definedName name="LesCode">'Лесничества'!$A$2:$B$11</definedName>
    <definedName name="LesName">'Лесничества'!$A$2:$A$11</definedName>
    <definedName name="Z_30D30028_8A9B_4C03_833E_6C8EE166AA6C_.wvu.PrintArea" localSheetId="8" hidden="1">'211211'!$A$1:$E$176</definedName>
    <definedName name="Z_30D30028_8A9B_4C03_833E_6C8EE166AA6C_.wvu.PrintTitles" localSheetId="8" hidden="1">'211211'!$12:$14</definedName>
    <definedName name="ВидИспСорт">'Словарь'!$B$2:$C$18</definedName>
    <definedName name="ВидыИспользования">'Словарь'!$B$2:$B$18</definedName>
    <definedName name="_xlnm.Print_Titles" localSheetId="3">'053 1 12 04011 01 6000 120'!$C:$C,'053 1 12 04011 01 6000 120'!$11:$15</definedName>
    <definedName name="_xlnm.Print_Titles" localSheetId="10">'053 1 12 04012 01 6000 120_1'!$E:$E,'053 1 12 04012 01 6000 120_1'!$11:$15</definedName>
    <definedName name="_xlnm.Print_Titles" localSheetId="4">'053 1 12 04012 01 6000 120_2'!$E:$E,'053 1 12 04012 01 6000 120_2'!$11:$15</definedName>
    <definedName name="_xlnm.Print_Titles" localSheetId="5">'053 1 16 25071 01 6000 140'!$D:$E,'053 1 16 25071 01 6000 140'!$11:$15</definedName>
    <definedName name="_xlnm.Print_Titles" localSheetId="6">'053 1 16 27000 01 6000 140'!$D:$E,'053 1 16 27000 01 6000 140'!$11:$15</definedName>
    <definedName name="_xlnm.Print_Titles" localSheetId="7">'053 1 16 90010 01 6000 140'!$D:$E,'053 1 16 90010 01 6000 140'!$11:$15</definedName>
    <definedName name="_xlnm.Print_Titles" localSheetId="2">'17-ОИП'!$A:$C,'17-ОИП'!$15:$18</definedName>
    <definedName name="_xlnm.Print_Titles" localSheetId="8">'211211'!$12:$14</definedName>
    <definedName name="Код">"R[1]C"</definedName>
    <definedName name="КодВидИсп">'Словарь'!$A$2:$C$18</definedName>
    <definedName name="КодВидИсп2">'Словарь'!$B$2:$D$18</definedName>
    <definedName name="_xlnm.Print_Area" localSheetId="3">'053 1 12 04011 01 6000 120'!$A$3:$S$23</definedName>
    <definedName name="_xlnm.Print_Area" localSheetId="10">'053 1 12 04012 01 6000 120_1'!$B$3:$W$23</definedName>
    <definedName name="_xlnm.Print_Area" localSheetId="4">'053 1 12 04012 01 6000 120_2'!$B$3:$W$30</definedName>
    <definedName name="_xlnm.Print_Area" localSheetId="5">'053 1 16 25071 01 6000 140'!$D$3:$S$25</definedName>
    <definedName name="_xlnm.Print_Area" localSheetId="6">'053 1 16 27000 01 6000 140'!$D$3:$S$25</definedName>
    <definedName name="_xlnm.Print_Area" localSheetId="7">'053 1 16 90010 01 6000 140'!$D$3:$S$25</definedName>
    <definedName name="_xlnm.Print_Area" localSheetId="2">'17-ОИП'!$A$3:$R$48</definedName>
    <definedName name="_xlnm.Print_Area" localSheetId="8">'211211'!$A$2:$E$176</definedName>
    <definedName name="_xlnm.Print_Area" localSheetId="0">'Настройки'!$B$5:$F$13</definedName>
  </definedNames>
  <calcPr fullCalcOnLoad="1"/>
</workbook>
</file>

<file path=xl/sharedStrings.xml><?xml version="1.0" encoding="utf-8"?>
<sst xmlns="http://schemas.openxmlformats.org/spreadsheetml/2006/main" count="1191" uniqueCount="501">
  <si>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</si>
  <si>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</si>
  <si>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</si>
  <si>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</si>
  <si>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</si>
  <si>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</si>
  <si>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</si>
  <si>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</si>
  <si>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</si>
  <si>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</si>
  <si>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</si>
  <si>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</si>
  <si>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</si>
  <si>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 xml:space="preserve">Руководитель </t>
  </si>
  <si>
    <t>лок.код</t>
  </si>
  <si>
    <t>Код строки</t>
  </si>
  <si>
    <t>А</t>
  </si>
  <si>
    <t>Б</t>
  </si>
  <si>
    <t>В</t>
  </si>
  <si>
    <t>(Ф.И.О.)</t>
  </si>
  <si>
    <t>(подпись)</t>
  </si>
  <si>
    <t>Должностное лицо, ответственное за составление формы</t>
  </si>
  <si>
    <t>(должность)</t>
  </si>
  <si>
    <t>(дата составления документа)</t>
  </si>
  <si>
    <t>года</t>
  </si>
  <si>
    <t>всего</t>
  </si>
  <si>
    <t>10</t>
  </si>
  <si>
    <t>20</t>
  </si>
  <si>
    <t>30</t>
  </si>
  <si>
    <t>31</t>
  </si>
  <si>
    <t>32</t>
  </si>
  <si>
    <t>40</t>
  </si>
  <si>
    <t>11</t>
  </si>
  <si>
    <t>12</t>
  </si>
  <si>
    <t>13</t>
  </si>
  <si>
    <t>14</t>
  </si>
  <si>
    <t>33</t>
  </si>
  <si>
    <t>34</t>
  </si>
  <si>
    <t>17</t>
  </si>
  <si>
    <t>Наименование доходов</t>
  </si>
  <si>
    <t>Код классификации доходов бюджетов Российской Федерации</t>
  </si>
  <si>
    <t>фактически поступило в бюджет</t>
  </si>
  <si>
    <t>Доходы, направляемые в федеральный бюджет - всего</t>
  </si>
  <si>
    <t>х</t>
  </si>
  <si>
    <t>ВСЕГО</t>
  </si>
  <si>
    <t>18</t>
  </si>
  <si>
    <t xml:space="preserve">     прочие поступления от денежных взысканий (штрафов) и иных сумм в возмещение ущерба, зачисляемые в федеральный бюджет</t>
  </si>
  <si>
    <t>(наименование лесничества, лесопарка)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</si>
  <si>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</si>
  <si>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</si>
  <si>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</si>
  <si>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</si>
  <si>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</si>
  <si>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</si>
  <si>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</si>
  <si>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</si>
  <si>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</si>
  <si>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</si>
  <si>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</si>
  <si>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</si>
  <si>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</si>
  <si>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</si>
  <si>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(наименование органа исполнительной власти субъекта Российской Федерации)</t>
  </si>
  <si>
    <t/>
  </si>
  <si>
    <t>в том числе</t>
  </si>
  <si>
    <t>Вид использования лесов</t>
  </si>
  <si>
    <t>№п.п</t>
  </si>
  <si>
    <t>Итого</t>
  </si>
  <si>
    <t>X</t>
  </si>
  <si>
    <t>Наименование
лесопользователя
(арендатора)</t>
  </si>
  <si>
    <t>Примечание</t>
  </si>
  <si>
    <t>по плану</t>
  </si>
  <si>
    <t>начислено</t>
  </si>
  <si>
    <t>из нее:
на 01.01.2007 г.</t>
  </si>
  <si>
    <r>
      <t xml:space="preserve">текущего года
</t>
    </r>
    <r>
      <rPr>
        <i/>
        <sz val="8"/>
        <rFont val="Arial"/>
        <family val="2"/>
      </rPr>
      <t>(нарастающим итогом)</t>
    </r>
  </si>
  <si>
    <t>из нее:
за отчетный месяц</t>
  </si>
  <si>
    <t xml:space="preserve">     прочие неналоговые доходы федерального бюджета</t>
  </si>
  <si>
    <t>за</t>
  </si>
  <si>
    <t>(месяц)</t>
  </si>
  <si>
    <t>(год)</t>
  </si>
  <si>
    <t>Начислено за использование лесов за отчетный месяц, тыс. руб.</t>
  </si>
  <si>
    <t>Недоимка (задолженность), тыс. руб.</t>
  </si>
  <si>
    <t>(номер контактного телефона
с указанием кода города)</t>
  </si>
  <si>
    <t>080211</t>
  </si>
  <si>
    <t>0802112</t>
  </si>
  <si>
    <t>Установленный годовой платеж за использование лесов по договору,
тыс. руб.</t>
  </si>
  <si>
    <r>
      <t xml:space="preserve">текущего года
</t>
    </r>
    <r>
      <rPr>
        <i/>
        <sz val="10"/>
        <rFont val="Arial"/>
        <family val="2"/>
      </rPr>
      <t>(нарастающим итогом)</t>
    </r>
  </si>
  <si>
    <t>Заготовка живицы</t>
  </si>
  <si>
    <t>Заготовка и сбор недревесных лесных ресурсов</t>
  </si>
  <si>
    <t>Заготовка пищевых лесных ресурсов и сбор лекарственных растений</t>
  </si>
  <si>
    <t>Ведение сельского хозяйства</t>
  </si>
  <si>
    <t>Осуществление научно-исследовательской деятельности, образовательной деятельности</t>
  </si>
  <si>
    <t>Осуществление рекреационной деятельности</t>
  </si>
  <si>
    <t>Создание лесных плантаций и их эксплуатация</t>
  </si>
  <si>
    <t>Выращивание лесных плодовых, ягодных, декоративных растений, лекарственных растений</t>
  </si>
  <si>
    <t>Строительство и эксплуатация водохранилищ и иных искусственных водных объектов, а также гидротехнических сооружений и специализированных портов</t>
  </si>
  <si>
    <t>Переработка древесины и иных лесных ресурсов</t>
  </si>
  <si>
    <t>Осуществление религиозной деятельности</t>
  </si>
  <si>
    <t>Заготовка древесины</t>
  </si>
  <si>
    <t>Виды использования лесов</t>
  </si>
  <si>
    <t>Выполнение работ по геологическому изучению недр, разработка месторождений полезных ископаемых</t>
  </si>
  <si>
    <t>Иные виды, определенные в соотвествии с частью 2 статьи 6 Лесного кодекса РФ</t>
  </si>
  <si>
    <t>Протокол контроля</t>
  </si>
  <si>
    <t>Формула контроля</t>
  </si>
  <si>
    <t>Строка</t>
  </si>
  <si>
    <t>гр. 7 &gt;= гр. 8</t>
  </si>
  <si>
    <t>0802113</t>
  </si>
  <si>
    <t>0802118</t>
  </si>
  <si>
    <t>0802119</t>
  </si>
  <si>
    <t>Код субъекта</t>
  </si>
  <si>
    <t>Код лес-ва</t>
  </si>
  <si>
    <t>Код арендатора</t>
  </si>
  <si>
    <t>Настройки</t>
  </si>
  <si>
    <t>в том числе:
имеющих недоимку</t>
  </si>
  <si>
    <t>Количество лесопользователей</t>
  </si>
  <si>
    <t>из всего:
безнадежная к взысканию</t>
  </si>
  <si>
    <t>гр. 10 &gt;= гр. 11</t>
  </si>
  <si>
    <t>гр. 12 &gt;= гр. 13</t>
  </si>
  <si>
    <t>гр. 9 &gt;= гр. 14</t>
  </si>
  <si>
    <t>Сумма платы за использование лесов
с начала года, тыс. руб.</t>
  </si>
  <si>
    <t>Сумма платы за использование лесов
за отчетный месяц, тыс. руб.</t>
  </si>
  <si>
    <t>гр. 1 &gt;= гр. 4</t>
  </si>
  <si>
    <t>гр. 2 &gt;= гр. 5</t>
  </si>
  <si>
    <t>гр. 3 &gt;= гр. 6</t>
  </si>
  <si>
    <t xml:space="preserve">     арендная плата за пользование участками лесного  фонда в целях, не связанных с ведением лесного хозяйства и осуществлением  лесопользования
(по обязательствам, возникшим до 1 января 2007 г.)</t>
  </si>
  <si>
    <t xml:space="preserve">     плата за перевод лесных земель в нелесные и перевод земель лесного фонда в земли иных категорий
(по обязательствам, возникшим до 1 января 2007 г.)</t>
  </si>
  <si>
    <t xml:space="preserve">Плата за использование лесов, направляемая в бюджеты субъектов Российской Федерации - всего  </t>
  </si>
  <si>
    <t xml:space="preserve">     прочие доходы от использования лесного фонда Российской Федерации и лесов иных категорий
(по обязательствам, возникшим до 1 января 2007 г.)</t>
  </si>
  <si>
    <t>Начислено за использование лесов с начала года, тыс. руб.</t>
  </si>
  <si>
    <t>гр. 6 &gt;= гр. 7</t>
  </si>
  <si>
    <t>гр. 8 &gt;= гр. 9</t>
  </si>
  <si>
    <t>гр. 5 &gt;= гр. 10</t>
  </si>
  <si>
    <t>гр. 5 &gt;= гр. 11</t>
  </si>
  <si>
    <t>Из графы 5:</t>
  </si>
  <si>
    <t>гр. 3 &gt;= гр. 4</t>
  </si>
  <si>
    <t>=</t>
  </si>
  <si>
    <t>Лист расшифровок
строка и графы</t>
  </si>
  <si>
    <t>Выберите из выпадающих списков период отчетности:</t>
  </si>
  <si>
    <t>за прошлые периоды</t>
  </si>
  <si>
    <t>безнадежная к взысканию</t>
  </si>
  <si>
    <t>дополнительно выявленная в ходе проверок</t>
  </si>
  <si>
    <t>из графы 9:</t>
  </si>
  <si>
    <t>гр. 9 &gt;= гр. 15</t>
  </si>
  <si>
    <t>Должностное лицо, ответст-венное за составление формы</t>
  </si>
  <si>
    <t>Из графы 11:</t>
  </si>
  <si>
    <t>принято судом,
тыс. руб.</t>
  </si>
  <si>
    <t>направлено
в суд,
тыс. руб.</t>
  </si>
  <si>
    <t>гр. 11 &gt;= гр. 12</t>
  </si>
  <si>
    <t>Количество ошибок</t>
  </si>
  <si>
    <t>№ стр.</t>
  </si>
  <si>
    <t>Юридические лица</t>
  </si>
  <si>
    <t>35</t>
  </si>
  <si>
    <t xml:space="preserve">     прочие поступления от денежных взысканий (штрафов) и иных сумм в возмещение ущерба, зачисляемые в бюджеты субъектов Российской Федерации</t>
  </si>
  <si>
    <t>17-ОИП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</si>
  <si>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г.Москва, ул. Пятницкая, д. 59/19</t>
    </r>
  </si>
  <si>
    <t>053 1 12 04011 01 6000 120</t>
  </si>
  <si>
    <t>053 1 12 04012 01 6000 120</t>
  </si>
  <si>
    <t>053 1 16 90010 01 6000 140</t>
  </si>
  <si>
    <t xml:space="preserve">     денежные взыскания (штрафы) за нарушение лесного  законодательства на лесных участках, находящихся в федеральной собственности</t>
  </si>
  <si>
    <t>053 1 16 25071 01 6000 140</t>
  </si>
  <si>
    <t>053 1 17 05010 01 6000 180</t>
  </si>
  <si>
    <t>36</t>
  </si>
  <si>
    <t>053 1 16 27000 01 6000 140</t>
  </si>
  <si>
    <t>19</t>
  </si>
  <si>
    <t>ИНН</t>
  </si>
  <si>
    <t>Код вида использования лесов</t>
  </si>
  <si>
    <t>Количество договоров</t>
  </si>
  <si>
    <t>ИТОГО</t>
  </si>
  <si>
    <t>Х</t>
  </si>
  <si>
    <t>053 1 12 04012 01 6000 120_2</t>
  </si>
  <si>
    <t>053 1 12 04012 01 6000 120_1</t>
  </si>
  <si>
    <t>0802114</t>
  </si>
  <si>
    <t>01</t>
  </si>
  <si>
    <t>23</t>
  </si>
  <si>
    <t>Осуществление видов деятельности в сфере охотничьего хозяйства</t>
  </si>
  <si>
    <t>41</t>
  </si>
  <si>
    <t>42</t>
  </si>
  <si>
    <t>43</t>
  </si>
  <si>
    <t>44</t>
  </si>
  <si>
    <t>45</t>
  </si>
  <si>
    <t>Строительство, реконструкция, эксплуатация линейных объектов</t>
  </si>
  <si>
    <t>46</t>
  </si>
  <si>
    <t>47</t>
  </si>
  <si>
    <t>48</t>
  </si>
  <si>
    <t>49</t>
  </si>
  <si>
    <t>Выращивание посадочного материала лесных растений (саженцев, сеянцев)</t>
  </si>
  <si>
    <t>50</t>
  </si>
  <si>
    <t>Код для сортировки</t>
  </si>
  <si>
    <t>Код по 24-ОИП</t>
  </si>
  <si>
    <t>Код лесни-чества</t>
  </si>
  <si>
    <t>Номер договора</t>
  </si>
  <si>
    <t>Дата договора</t>
  </si>
  <si>
    <t>Г</t>
  </si>
  <si>
    <t>Д</t>
  </si>
  <si>
    <t>Е</t>
  </si>
  <si>
    <t>03</t>
  </si>
  <si>
    <t>02</t>
  </si>
  <si>
    <t>04</t>
  </si>
  <si>
    <t>05</t>
  </si>
  <si>
    <t>06</t>
  </si>
  <si>
    <t>07</t>
  </si>
  <si>
    <t>08</t>
  </si>
  <si>
    <t>09</t>
  </si>
  <si>
    <t>15</t>
  </si>
  <si>
    <t>в том числе:
     плата за использование лесов, расположенных на землях лесного фонда, в части минимального размера платы по договору купли-продажи лесных насаждений</t>
  </si>
  <si>
    <t xml:space="preserve">     плата за использование лесов, расположенных на землях лесного фонда, в части минимального размера арендной платы</t>
  </si>
  <si>
    <t>053 1 12 04070 01 6000 120</t>
  </si>
  <si>
    <t>053 1 12 04090 01 6000 120</t>
  </si>
  <si>
    <t xml:space="preserve">     денежные взыскания (штрафы) за нарушение законодательства Российской Федерации о пожарной безопасности</t>
  </si>
  <si>
    <t>в том числе:
     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</si>
  <si>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 xml:space="preserve">     плата за использование лесов, расположенных на землях лесного фонда, в части, превышающей минимальный размер арендной платы </t>
  </si>
  <si>
    <t>Недоимка (задолженность)*, тыс. руб.</t>
  </si>
  <si>
    <t xml:space="preserve">     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</si>
  <si>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 xml:space="preserve">     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</si>
  <si>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37</t>
  </si>
  <si>
    <t>* Недоимка определяется как разница между начисленной на соответствующий период суммой платежей и фактическим поступлением платежей в бюджет за исключением штрафных санкций. Отражается без переплаты по соответствующим видам доходов.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</si>
  <si>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15-го числа месяца, следующего за отчетным периодом</t>
    </r>
  </si>
  <si>
    <t>053 1 16 07000 01 6000 140</t>
  </si>
  <si>
    <t xml:space="preserve">     денежные взыскания (штрафы) за нарушение законодательства Российской Федерации об основах конституционного строя Российской Федерации, о государственной власти Российской Федерации, о государственной службе Российской Федерации, о выборах и референдумах Российской Федерации, об Уполномоченном по правам человека в Российской Федерации</t>
  </si>
  <si>
    <t>38</t>
  </si>
  <si>
    <t xml:space="preserve">     прочие неналоговые доходы бюджетов субъектов Российской Федерации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</si>
  <si>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</si>
  <si>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
2-ОИП</t>
  </si>
  <si>
    <t>ежемесячная</t>
  </si>
  <si>
    <t>Утверждена приказом Минприроды России
от 28.12.2015 г. № 565</t>
  </si>
  <si>
    <t>Сведения о поступлении платы за использование лесов в бюджетную систему Российской Федерации</t>
  </si>
  <si>
    <t>000 1 12 04013 02 0000 120**</t>
  </si>
  <si>
    <t>000 1 12 04014 02 0000 120**</t>
  </si>
  <si>
    <t>000 1 12 04015 02 0000 120**</t>
  </si>
  <si>
    <t>000 1 12 04080 02 0000 120**</t>
  </si>
  <si>
    <t>000 1 13 01410 01 0000 130**</t>
  </si>
  <si>
    <t>000 1 16 90020 02 0000 140**</t>
  </si>
  <si>
    <t>000 1 17 05020 02 0000 180 **</t>
  </si>
  <si>
    <t>** Необходимо указать код главного администратора доходов бюджета (1-3 разряды кода классификации доходов бюджетов), состоящий из 3-х знаков и соответствующий номеру, присвоенному главному администратору доходов бюджета субъекта Российской Федерации, в соответствии с законодательством субъектов Российской Федерации.</t>
  </si>
  <si>
    <t>Физические лица
(в том числе индивидуальные предприниматели)</t>
  </si>
  <si>
    <t>Виды лиц
(арендаторов)</t>
  </si>
  <si>
    <t>211211</t>
  </si>
  <si>
    <t>(наименование органа исполнительной власти субъекта Российской Федерации в области лесных отношений)</t>
  </si>
  <si>
    <t>№ п/п</t>
  </si>
  <si>
    <t>Наименование принимаемых мер</t>
  </si>
  <si>
    <t>Единица измерения</t>
  </si>
  <si>
    <t>Код
строки</t>
  </si>
  <si>
    <t>Формула</t>
  </si>
  <si>
    <t>Ошибка</t>
  </si>
  <si>
    <t>Сумма недоимки по платежам  - всего</t>
  </si>
  <si>
    <t>тыс.руб.</t>
  </si>
  <si>
    <t>стр.14010&gt;=стр.14021</t>
  </si>
  <si>
    <r>
      <t xml:space="preserve">     в том числе:
        </t>
    </r>
    <r>
      <rPr>
        <b/>
        <i/>
        <sz val="10"/>
        <rFont val="Arial"/>
        <family val="2"/>
      </rPr>
      <t>по договорам аренды лесных участков</t>
    </r>
  </si>
  <si>
    <t>стр.14020&gt;=стр.14022</t>
  </si>
  <si>
    <t xml:space="preserve">             из них:
                         - по действующим договорам</t>
  </si>
  <si>
    <t>стр.23010&gt;=стр.23021</t>
  </si>
  <si>
    <t xml:space="preserve">                         - по расторгнутым договорам</t>
  </si>
  <si>
    <t>стр.23020&gt;=стр.23022</t>
  </si>
  <si>
    <t xml:space="preserve">       по договорам купли-продажи лесных насаждений</t>
  </si>
  <si>
    <t>стр.26010&gt;=стр.26020</t>
  </si>
  <si>
    <t xml:space="preserve">       пени и неустойки за нарушение условий договоров аренды лесных    
      участков и купли-продажи лесных насаждений</t>
  </si>
  <si>
    <t xml:space="preserve">      штрафы, ущербы</t>
  </si>
  <si>
    <t>1</t>
  </si>
  <si>
    <t>Направлено уведомлений о нарушении сроков внесения платежей</t>
  </si>
  <si>
    <t>штук</t>
  </si>
  <si>
    <t>2</t>
  </si>
  <si>
    <t>3</t>
  </si>
  <si>
    <t>4</t>
  </si>
  <si>
    <t>Направлено заявлений в банк должника о принудительном списании задолженности (инкассо)</t>
  </si>
  <si>
    <t>4.1.</t>
  </si>
  <si>
    <r>
      <t xml:space="preserve">   </t>
    </r>
    <r>
      <rPr>
        <sz val="10"/>
        <color indexed="8"/>
        <rFont val="Arial"/>
        <family val="2"/>
      </rPr>
      <t>в том числе:</t>
    </r>
    <r>
      <rPr>
        <sz val="10"/>
        <rFont val="Arial"/>
        <family val="2"/>
      </rPr>
      <t xml:space="preserve">
       исполнение инкассовых поручений с поступлением средств</t>
    </r>
  </si>
  <si>
    <t>5</t>
  </si>
  <si>
    <t>кол-во</t>
  </si>
  <si>
    <r>
      <t xml:space="preserve">6
</t>
    </r>
    <r>
      <rPr>
        <sz val="10"/>
        <rFont val="Arial"/>
        <family val="2"/>
      </rPr>
      <t>6.1.</t>
    </r>
  </si>
  <si>
    <r>
      <rPr>
        <b/>
        <sz val="10"/>
        <rFont val="Arial"/>
        <family val="2"/>
      </rPr>
      <t>Привлечение к административной ответственности:</t>
    </r>
    <r>
      <rPr>
        <sz val="10"/>
        <rFont val="Arial"/>
        <family val="2"/>
      </rPr>
      <t xml:space="preserve">
        - количество постановлений об административном правонарушении</t>
    </r>
  </si>
  <si>
    <t>6.2.</t>
  </si>
  <si>
    <t xml:space="preserve">        - сумма штрафа</t>
  </si>
  <si>
    <t>7</t>
  </si>
  <si>
    <t>7.1.</t>
  </si>
  <si>
    <t xml:space="preserve">   в том числе:
        по договорам аренды лесных участков</t>
  </si>
  <si>
    <t>7.2.</t>
  </si>
  <si>
    <t xml:space="preserve">        по договорам купли-продажи лесных насаждений                </t>
  </si>
  <si>
    <t>8</t>
  </si>
  <si>
    <t>8.1.</t>
  </si>
  <si>
    <t xml:space="preserve">      по договорам аренды лесных участков</t>
  </si>
  <si>
    <t>8.1.1.</t>
  </si>
  <si>
    <t xml:space="preserve">              - по расторжению договоров аренды лесного участка</t>
  </si>
  <si>
    <t>8.1.2.</t>
  </si>
  <si>
    <t xml:space="preserve">              - по взысканию задолженности</t>
  </si>
  <si>
    <t>8.1.3.</t>
  </si>
  <si>
    <t xml:space="preserve">              - по взысканию задолженности и расторжению договоров </t>
  </si>
  <si>
    <r>
      <rPr>
        <i/>
        <sz val="10"/>
        <rFont val="Arial"/>
        <family val="2"/>
      </rPr>
      <t xml:space="preserve">   </t>
    </r>
    <r>
      <rPr>
        <b/>
        <i/>
        <sz val="10"/>
        <rFont val="Arial"/>
        <family val="2"/>
      </rPr>
      <t>по договорам купли-продажи лесных насаждений</t>
    </r>
    <r>
      <rPr>
        <i/>
        <sz val="10"/>
        <rFont val="Arial"/>
        <family val="2"/>
      </rPr>
      <t xml:space="preserve">
              -</t>
    </r>
    <r>
      <rPr>
        <sz val="10"/>
        <rFont val="Arial"/>
        <family val="2"/>
      </rPr>
      <t xml:space="preserve"> по взысканию задолженности</t>
    </r>
  </si>
  <si>
    <t>9.</t>
  </si>
  <si>
    <t>9.1.</t>
  </si>
  <si>
    <t xml:space="preserve">    по договорам аренды лесных участков:</t>
  </si>
  <si>
    <t>9.1.1</t>
  </si>
  <si>
    <r>
      <t xml:space="preserve">         </t>
    </r>
    <r>
      <rPr>
        <sz val="10"/>
        <rFont val="Arial"/>
        <family val="2"/>
      </rPr>
      <t>расторгнуть</t>
    </r>
  </si>
  <si>
    <t>9.1.2.</t>
  </si>
  <si>
    <t xml:space="preserve">         взыскать задолженность</t>
  </si>
  <si>
    <t>9.1.3.</t>
  </si>
  <si>
    <t xml:space="preserve">         взыскать задолженность и расторгнуть</t>
  </si>
  <si>
    <t>9.1.4.</t>
  </si>
  <si>
    <t xml:space="preserve">         расторгнуть договор, но прекратить в отношении взыскания задолженности</t>
  </si>
  <si>
    <t>9.1.5.</t>
  </si>
  <si>
    <t xml:space="preserve">         прекратить в связи с добровольной оплатой задолженности</t>
  </si>
  <si>
    <t>9.1.6.</t>
  </si>
  <si>
    <t xml:space="preserve">         утвердить мировое соглашение</t>
  </si>
  <si>
    <t>9.1.7.</t>
  </si>
  <si>
    <t>9.1.8.</t>
  </si>
  <si>
    <t xml:space="preserve">         удовлетворить частично </t>
  </si>
  <si>
    <t xml:space="preserve"> 9.1.9.</t>
  </si>
  <si>
    <t xml:space="preserve">         отказать полностью</t>
  </si>
  <si>
    <t xml:space="preserve"> 9.1.10.</t>
  </si>
  <si>
    <t xml:space="preserve">         прочие решения </t>
  </si>
  <si>
    <t>9.2</t>
  </si>
  <si>
    <r>
      <t xml:space="preserve">   </t>
    </r>
    <r>
      <rPr>
        <b/>
        <i/>
        <sz val="10"/>
        <rFont val="Arial"/>
        <family val="2"/>
      </rPr>
      <t xml:space="preserve"> по договорам купли-продажи лесных насаждений: </t>
    </r>
  </si>
  <si>
    <t>9.2.1.</t>
  </si>
  <si>
    <t>9.2.2.</t>
  </si>
  <si>
    <r>
      <t xml:space="preserve"> </t>
    </r>
    <r>
      <rPr>
        <i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удовлетворить частично </t>
    </r>
  </si>
  <si>
    <t>9.2.3.</t>
  </si>
  <si>
    <t>9.2.4.</t>
  </si>
  <si>
    <r>
      <rPr>
        <b/>
        <i/>
        <sz val="11"/>
        <rFont val="Arial"/>
        <family val="2"/>
      </rPr>
      <t xml:space="preserve">Федеральная служба судебных приставов   </t>
    </r>
    <r>
      <rPr>
        <b/>
        <i/>
        <sz val="10"/>
        <rFont val="Arial"/>
        <family val="2"/>
      </rPr>
      <t xml:space="preserve">
        по договорам аренды лесных участков:</t>
    </r>
  </si>
  <si>
    <t>10.1.1.</t>
  </si>
  <si>
    <t xml:space="preserve">           ведется исполнительное производство
           (возбуждено до 1 января отчетного года)</t>
  </si>
  <si>
    <t>10.1.2.</t>
  </si>
  <si>
    <t xml:space="preserve">           возбуждено исполнительное производство в отчетном году</t>
  </si>
  <si>
    <t>10.1.3.</t>
  </si>
  <si>
    <t xml:space="preserve">           окончено исполнительное производство
           (из-за невозможности взыскать задолженность)</t>
  </si>
  <si>
    <t>10.1.4.</t>
  </si>
  <si>
    <t xml:space="preserve">           отказано в возбуждении исполнительного производства </t>
  </si>
  <si>
    <t>10.1.5.</t>
  </si>
  <si>
    <t xml:space="preserve">           прочие решения ФССП</t>
  </si>
  <si>
    <t>10.1.6.</t>
  </si>
  <si>
    <t xml:space="preserve">          Всего взыскано платежей ФССП в отчетном году</t>
  </si>
  <si>
    <t>10.2</t>
  </si>
  <si>
    <t xml:space="preserve">
10.2.1.</t>
  </si>
  <si>
    <t xml:space="preserve">         ведется исполнительное производство
         (возбуждено до 1 января отчетного года)</t>
  </si>
  <si>
    <t>10.2.2.</t>
  </si>
  <si>
    <t xml:space="preserve">         возбуждено исполнительное производство в отчетном году</t>
  </si>
  <si>
    <t>10.2.3.</t>
  </si>
  <si>
    <t xml:space="preserve">         окончено исполнительное производство
         (из-за невозможности взыскать задолженность)</t>
  </si>
  <si>
    <t>10.2.4.</t>
  </si>
  <si>
    <t xml:space="preserve">         отказано в возбуждении исполнительного производства </t>
  </si>
  <si>
    <t>10.2.5.</t>
  </si>
  <si>
    <t xml:space="preserve">         прочие решения ФССП</t>
  </si>
  <si>
    <t>10.2.6.</t>
  </si>
  <si>
    <t xml:space="preserve">         Всего взыскано платежей  ФССП в отчетном году</t>
  </si>
  <si>
    <t>10.3</t>
  </si>
  <si>
    <t xml:space="preserve">    пени, неустойки, административные штрафы, ущербы:</t>
  </si>
  <si>
    <t>10.3.1.</t>
  </si>
  <si>
    <t xml:space="preserve">          ведется исполнительное производство
          (возбуждено до 1 января отчетного года)</t>
  </si>
  <si>
    <t>10.3.2.</t>
  </si>
  <si>
    <r>
      <t xml:space="preserve">         </t>
    </r>
    <r>
      <rPr>
        <sz val="10"/>
        <rFont val="Arial"/>
        <family val="2"/>
      </rPr>
      <t xml:space="preserve"> возбуждено исполнительное производство в отчетном году</t>
    </r>
  </si>
  <si>
    <t>10.3.3.</t>
  </si>
  <si>
    <t xml:space="preserve">          окончено исполнительное производство
          (из-за невозможности взыскать задолженность)</t>
  </si>
  <si>
    <t>10.3.4.</t>
  </si>
  <si>
    <t xml:space="preserve">          отказано в возбуждении исполнительного производства </t>
  </si>
  <si>
    <t>10.3.5.</t>
  </si>
  <si>
    <t>10.4.</t>
  </si>
  <si>
    <r>
      <t xml:space="preserve">    </t>
    </r>
    <r>
      <rPr>
        <b/>
        <i/>
        <sz val="10"/>
        <rFont val="Arial"/>
        <family val="2"/>
      </rPr>
      <t>заключено соглашение с ФССП (да -"1", нет - "0")</t>
    </r>
  </si>
  <si>
    <r>
      <rPr>
        <b/>
        <sz val="10"/>
        <rFont val="Arial"/>
        <family val="2"/>
      </rPr>
      <t>Обжалование действий судебного пристава</t>
    </r>
    <r>
      <rPr>
        <i/>
        <sz val="10"/>
        <rFont val="Arial"/>
        <family val="2"/>
      </rPr>
      <t xml:space="preserve">
   </t>
    </r>
    <r>
      <rPr>
        <b/>
        <i/>
        <sz val="10"/>
        <rFont val="Arial"/>
        <family val="2"/>
      </rPr>
      <t xml:space="preserve"> подано жалоб</t>
    </r>
  </si>
  <si>
    <t>11.1.1.</t>
  </si>
  <si>
    <r>
      <t xml:space="preserve">    </t>
    </r>
    <r>
      <rPr>
        <sz val="10"/>
        <color indexed="8"/>
        <rFont val="Arial"/>
        <family val="2"/>
      </rPr>
      <t xml:space="preserve">  в том числе:</t>
    </r>
    <r>
      <rPr>
        <sz val="10"/>
        <rFont val="Arial"/>
        <family val="2"/>
      </rPr>
      <t xml:space="preserve">
                жалоба в порядке подчиненности</t>
    </r>
  </si>
  <si>
    <t xml:space="preserve"> 11.1.2.</t>
  </si>
  <si>
    <t xml:space="preserve">                 в судебные органы</t>
  </si>
  <si>
    <r>
      <rPr>
        <b/>
        <i/>
        <sz val="10"/>
        <rFont val="Arial"/>
        <family val="2"/>
      </rPr>
      <t xml:space="preserve">    результат рассмотрения жалоб:</t>
    </r>
    <r>
      <rPr>
        <b/>
        <sz val="10"/>
        <rFont val="Arial"/>
        <family val="2"/>
      </rPr>
      <t xml:space="preserve">
       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удовлетворено</t>
    </r>
  </si>
  <si>
    <t>11.2.1.1</t>
  </si>
  <si>
    <t xml:space="preserve">            в том числе:
                - в порядке подчиненности</t>
  </si>
  <si>
    <t>11.2.1.2</t>
  </si>
  <si>
    <t xml:space="preserve">                - судебными органами</t>
  </si>
  <si>
    <t>11.2.2.</t>
  </si>
  <si>
    <r>
      <t xml:space="preserve">         </t>
    </r>
    <r>
      <rPr>
        <i/>
        <sz val="10"/>
        <rFont val="Arial"/>
        <family val="2"/>
      </rPr>
      <t xml:space="preserve"> отказано</t>
    </r>
  </si>
  <si>
    <t>11.2.2.1</t>
  </si>
  <si>
    <t xml:space="preserve">            в том числе:
               - в порядке подчиненности</t>
  </si>
  <si>
    <t>11.2.2.2</t>
  </si>
  <si>
    <t xml:space="preserve">               - судебными органами</t>
  </si>
  <si>
    <t>12.1.</t>
  </si>
  <si>
    <t xml:space="preserve">  из них:
         прокуратурой вынесено представление об устранении нарушений</t>
  </si>
  <si>
    <t>Процедуры банкротства</t>
  </si>
  <si>
    <t>13.1.</t>
  </si>
  <si>
    <t xml:space="preserve"> в том числе:
     подано заявлений об инициировании конкурсного производства о банкротстве</t>
  </si>
  <si>
    <t>13.2.</t>
  </si>
  <si>
    <t xml:space="preserve">     подано заявлений о включении задолженности в реестр требований кредиторов</t>
  </si>
  <si>
    <t>13.3.</t>
  </si>
  <si>
    <t xml:space="preserve">     включены в 3 очередь реестра требований кредиторов</t>
  </si>
  <si>
    <t>13.4.</t>
  </si>
  <si>
    <t xml:space="preserve">     включены "за реестр требований кредиторов"</t>
  </si>
  <si>
    <t>13.5.</t>
  </si>
  <si>
    <t>13.6.</t>
  </si>
  <si>
    <t xml:space="preserve">     другое</t>
  </si>
  <si>
    <r>
      <rPr>
        <b/>
        <sz val="10"/>
        <rFont val="Arial"/>
        <family val="2"/>
      </rPr>
      <t>14</t>
    </r>
    <r>
      <rPr>
        <sz val="10"/>
        <rFont val="Arial"/>
        <family val="2"/>
      </rPr>
      <t xml:space="preserve">
14.1</t>
    </r>
  </si>
  <si>
    <t>14.2</t>
  </si>
  <si>
    <t>14.3</t>
  </si>
  <si>
    <t xml:space="preserve">Сумма задолженности, признанная безнадежной к взысканию </t>
  </si>
  <si>
    <t>15.1.</t>
  </si>
  <si>
    <t xml:space="preserve">   из них исключены из ЕГРЮЛ или ЕГРИП, всего</t>
  </si>
  <si>
    <t>15.1.1.</t>
  </si>
  <si>
    <t xml:space="preserve">          в том числе:
                   по договорам аренды лесных участков</t>
  </si>
  <si>
    <t>15.1.2</t>
  </si>
  <si>
    <t xml:space="preserve">                   по договорам купли-продажи лесных насаждений</t>
  </si>
  <si>
    <t>15.1.3</t>
  </si>
  <si>
    <t xml:space="preserve">                   пени, неустойки</t>
  </si>
  <si>
    <t>15.1.4</t>
  </si>
  <si>
    <t xml:space="preserve">                   административные штрафы, ущербы</t>
  </si>
  <si>
    <t xml:space="preserve"> (подпись)</t>
  </si>
  <si>
    <t>(расшифровка подписи)</t>
  </si>
  <si>
    <t>(телефон)</t>
  </si>
  <si>
    <t>Информация о мерах по возмещению задолженностей (недоимок) по платежам за использование лесов в федеральный бюджет</t>
  </si>
  <si>
    <t xml:space="preserve">(наименование лесничества)
</t>
  </si>
  <si>
    <t>нарастающим итогом с начала года</t>
  </si>
  <si>
    <t>Руководитель</t>
  </si>
  <si>
    <t xml:space="preserve"> (дата составления документа)</t>
  </si>
  <si>
    <t xml:space="preserve"> (должность)</t>
  </si>
  <si>
    <t xml:space="preserve">Б       </t>
  </si>
  <si>
    <t>1-недоимки</t>
  </si>
  <si>
    <t>Направлено претензионных писем об оплате задолженности по арендной плате по договорам аренды лесных участков</t>
  </si>
  <si>
    <t>Направлено предложений о расторжении договоров аренды лесных участков</t>
  </si>
  <si>
    <t>Проведено заседаний комиссии по работе с лесопользователями, имеющими задолженность в бюджеты бюджетной системы Российской Федерации</t>
  </si>
  <si>
    <r>
      <t xml:space="preserve">Находится </t>
    </r>
    <r>
      <rPr>
        <b/>
        <sz val="10"/>
        <color indexed="8"/>
        <rFont val="Arial"/>
        <family val="2"/>
      </rPr>
      <t>дел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на рассмотрении в арбитражном суде и в судах общей юрисдикции (возбуждено до 1 января отчетного года) - </t>
    </r>
    <r>
      <rPr>
        <b/>
        <sz val="10"/>
        <color indexed="8"/>
        <rFont val="Arial"/>
        <family val="2"/>
      </rPr>
      <t>всего</t>
    </r>
  </si>
  <si>
    <r>
      <t>Принятие в производство дел в арбитражном суде и в судах общей юрисдикции в отчетном году:</t>
    </r>
    <r>
      <rPr>
        <i/>
        <sz val="10"/>
        <rFont val="Arial"/>
        <family val="2"/>
      </rPr>
      <t xml:space="preserve">      </t>
    </r>
  </si>
  <si>
    <t>Принятые арбитражным судом и судами общей юрисдикции решения:</t>
  </si>
  <si>
    <t xml:space="preserve">         оставить без рассмотрения ввиду введения в отношении должника 
         процедуры банкротства</t>
  </si>
  <si>
    <t>Обращение в прокуратуру с целью оказания содействия</t>
  </si>
  <si>
    <t xml:space="preserve">     вынесено определение арбитражного суда о завершении конкурсного  
     производства</t>
  </si>
  <si>
    <t>формула</t>
  </si>
  <si>
    <t>стр.10000 гр.1 = стр.10 гр.9 2-ОИП</t>
  </si>
  <si>
    <t>стр.10020 гр.1 = стр.11 гр.9 2-ОИП</t>
  </si>
  <si>
    <t>стр.10010 гр.1 = стр.12 гр.9 2-ОИП</t>
  </si>
  <si>
    <t>стр.10030 гр.1 = стр.19 гр.9 2-ОИП</t>
  </si>
  <si>
    <t>стр.10040 гр.1 = стр.(15+17+18) гр.9 2-ОИП</t>
  </si>
  <si>
    <t>стр.26010 гр.1 = стр.10 гр.14 2-ОИП</t>
  </si>
  <si>
    <t>Установленный платеж согласно постановлению о наложении штрафа и иных сумм в возмещение ущерба, тыс. руб.</t>
  </si>
  <si>
    <t>Установленный ежегодный платеж, тыс. руб.</t>
  </si>
  <si>
    <t>Начислено денежных взысканий (штрафов) с начала года, тыс. руб.</t>
  </si>
  <si>
    <t>Начислено денежных взысканий (штрафов) за отчетный месяц, тыс. руб.</t>
  </si>
  <si>
    <t>Установленный платеж согласно постановлению о наложении штрафа за нарушение лесного законодательства, установленное на лесных участках, находящихся в федеральной собственности, 
тыс. руб.</t>
  </si>
  <si>
    <t>Установленный ежегодный платеж, 
тыс. руб.</t>
  </si>
  <si>
    <t>Начислено денежных взысканий (штрафов) с начала года, 
тыс. руб.</t>
  </si>
  <si>
    <t>Начислено денежных взысканий (штрафов) за отчетный месяц, 
тыс. руб.</t>
  </si>
  <si>
    <t>9.2.5.</t>
  </si>
  <si>
    <t xml:space="preserve">         оставить без рассмотрения 
         ввиду введения в отношения должника процедуры банкротства</t>
  </si>
  <si>
    <t>9.2.6.</t>
  </si>
  <si>
    <t xml:space="preserve">         прочие решения</t>
  </si>
  <si>
    <r>
      <rPr>
        <b/>
        <i/>
        <sz val="10"/>
        <rFont val="Arial"/>
        <family val="2"/>
      </rPr>
      <t>8.2.</t>
    </r>
    <r>
      <rPr>
        <sz val="10"/>
        <rFont val="Arial"/>
        <family val="2"/>
      </rPr>
      <t xml:space="preserve">
8.2.1.</t>
    </r>
  </si>
  <si>
    <r>
      <rPr>
        <b/>
        <sz val="10"/>
        <rFont val="Arial"/>
        <family val="2"/>
      </rPr>
      <t xml:space="preserve">10
</t>
    </r>
    <r>
      <rPr>
        <b/>
        <i/>
        <sz val="10"/>
        <rFont val="Arial"/>
        <family val="2"/>
      </rPr>
      <t>10.1.</t>
    </r>
  </si>
  <si>
    <r>
      <t xml:space="preserve"> 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11.1.</t>
    </r>
  </si>
  <si>
    <r>
      <rPr>
        <b/>
        <i/>
        <sz val="10"/>
        <rFont val="Arial"/>
        <family val="2"/>
      </rPr>
      <t>11.2.</t>
    </r>
    <r>
      <rPr>
        <sz val="10"/>
        <rFont val="Arial"/>
        <family val="2"/>
      </rPr>
      <t xml:space="preserve">
11.2.1.</t>
    </r>
  </si>
  <si>
    <r>
      <rPr>
        <b/>
        <sz val="10"/>
        <rFont val="Arial"/>
        <family val="2"/>
      </rPr>
      <t>Исполнительное производство:</t>
    </r>
    <r>
      <rPr>
        <sz val="10"/>
        <rFont val="Arial"/>
        <family val="2"/>
      </rPr>
      <t xml:space="preserve">
      направление судебным приставам акта органов, 
      осуществляющих контрольные функции о взыскании задолженности</t>
    </r>
  </si>
  <si>
    <t xml:space="preserve">      принятие  мер принудительного исполнения посредством 
      обращения взыскания на принадлежащие должнику 
      имущественные права в виде права на  долгосрочную аренду лесного участка</t>
  </si>
  <si>
    <t xml:space="preserve">      другое</t>
  </si>
  <si>
    <t>10.3.4.1.</t>
  </si>
  <si>
    <t xml:space="preserve">          прочие решения ФССП России</t>
  </si>
  <si>
    <t>тыс. руб.</t>
  </si>
  <si>
    <t>Установленный платеж согласно постановлению о наложении штрафа за нарушение требований пожарной безопасности, 
тыс. руб.</t>
  </si>
  <si>
    <t>0802120</t>
  </si>
  <si>
    <t>Протокол контроля формы 2-ОИП и расшифровок к ней</t>
  </si>
  <si>
    <t>Строка и графы
формы 2-ОИП</t>
  </si>
  <si>
    <t>Графа формы 2-ОИП</t>
  </si>
  <si>
    <r>
      <t>Ver.</t>
    </r>
    <r>
      <rPr>
        <b/>
        <sz val="10"/>
        <color indexed="10"/>
        <rFont val="Arial"/>
        <family val="2"/>
      </rPr>
      <t xml:space="preserve"> 9.3.1</t>
    </r>
  </si>
  <si>
    <t>Межформенный контроль листов 2-ОИП и 211211</t>
  </si>
  <si>
    <t>18.03.2019</t>
  </si>
  <si>
    <t>Липецкая обл. Управление ЛХ</t>
  </si>
  <si>
    <t>030</t>
  </si>
  <si>
    <t>В.Н.Соколов</t>
  </si>
  <si>
    <t>консультант</t>
  </si>
  <si>
    <t>О.А.Хованцева</t>
  </si>
  <si>
    <t>8(4742)430041</t>
  </si>
  <si>
    <t>8(4742) 430041</t>
  </si>
  <si>
    <t>Некоммерческое партнерство "Липецкий экологический парк"</t>
  </si>
  <si>
    <t>Грязинское</t>
  </si>
  <si>
    <t>Данковское</t>
  </si>
  <si>
    <t>Добровское</t>
  </si>
  <si>
    <t>Донское</t>
  </si>
  <si>
    <t>Елецкое</t>
  </si>
  <si>
    <t>Задонское</t>
  </si>
  <si>
    <t>Тербунское</t>
  </si>
  <si>
    <t>Усманское</t>
  </si>
  <si>
    <t>Чаплыгинское</t>
  </si>
  <si>
    <t>Общество с ограниченной ответственностью "Теплый дом"</t>
  </si>
  <si>
    <t>Физическое лицо Орлов Николай Николаевич</t>
  </si>
  <si>
    <t>ООО "МонтажОбъектСтрой"</t>
  </si>
  <si>
    <t>Закрытое акционерное общество Птицефабрика "Задонская"</t>
  </si>
  <si>
    <t>4808002581</t>
  </si>
  <si>
    <t>80</t>
  </si>
  <si>
    <t>28.01.2013</t>
  </si>
  <si>
    <t>02.09.2008</t>
  </si>
  <si>
    <t>147</t>
  </si>
  <si>
    <t>19.06.2015</t>
  </si>
  <si>
    <t>131</t>
  </si>
  <si>
    <t>08.09.2014</t>
  </si>
  <si>
    <t>55</t>
  </si>
  <si>
    <t>09.11.2010</t>
  </si>
  <si>
    <t>Решается вопрос об эксплуатации построенного объекта, либо о сносе и рекультивации земли.</t>
  </si>
  <si>
    <t xml:space="preserve">Со стороны  управления  велись  переговоры  с должником  посредством телефонной связи, также проводилась претензионная работа. В связи с тем, что обещания должника о погашении задолженности в декабре 2018 года не выполнены, управление подготавливает пакет документов для предъявления иска в Арбитражный суд. Направлена претензия от 13.03.2019г.в кот. обращено внимание должника на то, что невнесение арендной платы более 2-х раз будет являться  основанием для расторжения договора.Управление обратилось в Арбитражный суд Липецкой области с исковым заявлением от 18.04.2019г. о взыскании задолженности по арендной плате.27.05.2019г. Арбитражным судом Липецкой обл.вынесено определение суда о принятии иск. заявления
и о рассмотрении дела в порядке упрощенного производства. </t>
  </si>
  <si>
    <t>июнь</t>
  </si>
  <si>
    <t>12.07.2019</t>
  </si>
  <si>
    <t>Черногиль В.Б.</t>
  </si>
  <si>
    <t>ООО "Трансвижн"</t>
  </si>
  <si>
    <t>161</t>
  </si>
  <si>
    <t>02.09.2016</t>
  </si>
  <si>
    <t>Ведется претензионная работа</t>
  </si>
  <si>
    <t>187</t>
  </si>
  <si>
    <t>26.03.2018</t>
  </si>
  <si>
    <t>Договор считатся расторгнутым с 23.06.2016г. ( уведомление об одностороннем расторжении договора). 28.03.2018г. ССП возбуждено исполнительное пр-во (повторно).06.12.2018г. СП  вынесено постановление об окончании и возвращении исполнительного документа взыскателю. По истечении 6 месяцев 13.06.2019г. исполнительный лист направлен в ССП. 18.06.2019г. вынесено постановление о возбуждении исполнительного производства. Управлением проводятся мероприятия по соблюдению процедуры согласно Постановлению №257 для направления материалов в ФНС и инициирования процедуры банкротства.</t>
  </si>
  <si>
    <t>Вынесено заочное решение от 08.12.2016г. о расторжении договора аренды и взыскании задолженности. В отношении должника введена процедура банкротства-реструктуриз. долгов. УЛХ  вкл. в реестр требований кредиторов  в сумме 267,2 тыс.руб.. 12.01.2018г. вынесено решение суда о признании Орлова Н.Н. банкротом и введении реал-ции имущества..Со стороны УЛХ в Арбитражный суд Лип. обл. напр. заявление от 16.08.2018г. о включении требований в сумме 444,4 тыс. руб. в реестр требований кредиторов должника.03.12.2018г. заявление управления удовлетворено судом, данная сумма учтена отдельно, как подлежащая удовлетворению за счет имущества,оставшегося после удовл. кредиторов.</t>
  </si>
  <si>
    <t xml:space="preserve">29.11.2016г. Арбитражным судом Липецкой области вынесено решение о расторжении договора аренды.28.12.2018г. исполнительные листы повторно направлены в службу судебных приставов. Со стороны управления направлен пакет документов в ФНС №5 г.Липецка для принятия решения о направлении в суд заявления о признании должника банкротом. 28.06.2019г. ФНС направила документы в Арбитражный суд для введения процедуры банкротства. 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</si>
</sst>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_ ;[Red]\-#,##0.0\ "/>
    <numFmt numFmtId="181" formatCode="#,##0_ ;[Red]\-#,##0\ "/>
    <numFmt numFmtId="182" formatCode="#,##0.00_ ;[Red]\-#,##0.00\ "/>
    <numFmt numFmtId="183" formatCode="#,##0.0"/>
    <numFmt numFmtId="184" formatCode="_(* #,##0_);_(* \(#,##0\);_(* &quot;-&quot;_);_(@_)"/>
    <numFmt numFmtId="185" formatCode="_(* #,##0.00_);_(* \(#,##0.00\);_(* &quot;-&quot;??_);_(@_)"/>
    <numFmt numFmtId="186" formatCode="0.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10"/>
      <name val="Arial Cyr"/>
      <family val="0"/>
    </font>
    <font>
      <b/>
      <sz val="12"/>
      <name val="Arial"/>
      <family val="2"/>
    </font>
    <font>
      <b/>
      <sz val="11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color indexed="44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sz val="8"/>
      <color indexed="48"/>
      <name val="Arial"/>
      <family val="2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b/>
      <sz val="12"/>
      <color indexed="12"/>
      <name val="Arial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name val="Calibri"/>
      <family val="2"/>
    </font>
    <font>
      <b/>
      <sz val="12"/>
      <name val="Arial Cyr"/>
      <family val="2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2"/>
      <color indexed="8"/>
      <name val="Arial Cyr"/>
      <family val="0"/>
    </font>
    <font>
      <b/>
      <sz val="11"/>
      <color indexed="12"/>
      <name val="Arial cyr"/>
      <family val="0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sz val="8"/>
      <color indexed="4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Arial Cyr"/>
      <family val="0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gray0625">
        <bgColor rgb="FFFFFFF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7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7" borderId="7" applyNumberFormat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84" fillId="31" borderId="0" applyNumberFormat="0" applyBorder="0" applyAlignment="0" applyProtection="0"/>
  </cellStyleXfs>
  <cellXfs count="568">
    <xf numFmtId="0" fontId="0" fillId="0" borderId="0" xfId="0" applyFont="1" applyAlignment="1">
      <alignment/>
    </xf>
    <xf numFmtId="0" fontId="2" fillId="0" borderId="0" xfId="53">
      <alignment/>
      <protection/>
    </xf>
    <xf numFmtId="0" fontId="7" fillId="0" borderId="0" xfId="53" applyFont="1" applyBorder="1" applyAlignment="1">
      <alignment vertical="top" wrapText="1"/>
      <protection/>
    </xf>
    <xf numFmtId="0" fontId="2" fillId="0" borderId="0" xfId="54">
      <alignment/>
      <protection/>
    </xf>
    <xf numFmtId="0" fontId="2" fillId="0" borderId="0" xfId="54" applyFont="1">
      <alignment/>
      <protection/>
    </xf>
    <xf numFmtId="0" fontId="17" fillId="0" borderId="0" xfId="54" applyFont="1">
      <alignment/>
      <protection/>
    </xf>
    <xf numFmtId="0" fontId="3" fillId="0" borderId="0" xfId="53" applyFont="1" applyBorder="1" applyAlignment="1">
      <alignment horizontal="center"/>
      <protection/>
    </xf>
    <xf numFmtId="49" fontId="22" fillId="0" borderId="0" xfId="63" applyNumberFormat="1" applyFont="1" applyAlignment="1">
      <alignment horizontal="center" vertical="center" wrapText="1"/>
      <protection/>
    </xf>
    <xf numFmtId="49" fontId="22" fillId="0" borderId="0" xfId="63" applyNumberFormat="1" applyFont="1" applyAlignment="1">
      <alignment horizontal="center" wrapText="1"/>
      <protection/>
    </xf>
    <xf numFmtId="0" fontId="22" fillId="0" borderId="0" xfId="63" applyFont="1" applyAlignment="1">
      <alignment wrapText="1"/>
      <protection/>
    </xf>
    <xf numFmtId="0" fontId="22" fillId="0" borderId="0" xfId="63" applyFont="1">
      <alignment/>
      <protection/>
    </xf>
    <xf numFmtId="49" fontId="23" fillId="0" borderId="0" xfId="63" applyNumberFormat="1" applyFont="1">
      <alignment/>
      <protection/>
    </xf>
    <xf numFmtId="0" fontId="24" fillId="0" borderId="0" xfId="63" applyFont="1" applyAlignment="1">
      <alignment horizontal="center"/>
      <protection/>
    </xf>
    <xf numFmtId="0" fontId="23" fillId="0" borderId="0" xfId="63" applyFont="1">
      <alignment/>
      <protection/>
    </xf>
    <xf numFmtId="0" fontId="25" fillId="0" borderId="0" xfId="63" applyNumberFormat="1" applyFont="1">
      <alignment/>
      <protection/>
    </xf>
    <xf numFmtId="49" fontId="4" fillId="0" borderId="0" xfId="63" applyNumberFormat="1">
      <alignment/>
      <protection/>
    </xf>
    <xf numFmtId="49" fontId="16" fillId="0" borderId="0" xfId="63" applyNumberFormat="1" applyFont="1" applyAlignment="1">
      <alignment horizontal="center"/>
      <protection/>
    </xf>
    <xf numFmtId="0" fontId="4" fillId="0" borderId="0" xfId="63" applyNumberFormat="1">
      <alignment/>
      <protection/>
    </xf>
    <xf numFmtId="0" fontId="16" fillId="0" borderId="0" xfId="63" applyFont="1" applyAlignment="1">
      <alignment wrapText="1"/>
      <protection/>
    </xf>
    <xf numFmtId="0" fontId="4" fillId="0" borderId="0" xfId="63" applyFont="1" applyAlignment="1">
      <alignment horizontal="center" vertical="center"/>
      <protection/>
    </xf>
    <xf numFmtId="0" fontId="4" fillId="0" borderId="0" xfId="63" applyFont="1">
      <alignment/>
      <protection/>
    </xf>
    <xf numFmtId="0" fontId="20" fillId="0" borderId="0" xfId="53" applyNumberFormat="1" applyFont="1" applyFill="1" applyBorder="1" applyAlignment="1" applyProtection="1">
      <alignment horizontal="center" wrapText="1"/>
      <protection locked="0"/>
    </xf>
    <xf numFmtId="0" fontId="4" fillId="0" borderId="0" xfId="53" applyFont="1" applyBorder="1" applyAlignment="1" applyProtection="1">
      <alignment horizontal="center" vertical="top" wrapText="1"/>
      <protection/>
    </xf>
    <xf numFmtId="0" fontId="4" fillId="32" borderId="0" xfId="64" applyFill="1" applyAlignment="1">
      <alignment horizontal="center" vertical="center" wrapText="1"/>
      <protection/>
    </xf>
    <xf numFmtId="0" fontId="4" fillId="0" borderId="0" xfId="64">
      <alignment/>
      <protection/>
    </xf>
    <xf numFmtId="49" fontId="4" fillId="0" borderId="0" xfId="64" applyNumberFormat="1" applyFont="1">
      <alignment/>
      <protection/>
    </xf>
    <xf numFmtId="0" fontId="4" fillId="0" borderId="0" xfId="64" applyAlignment="1">
      <alignment wrapText="1"/>
      <protection/>
    </xf>
    <xf numFmtId="49" fontId="19" fillId="0" borderId="10" xfId="53" applyNumberFormat="1" applyFont="1" applyBorder="1" applyAlignment="1">
      <alignment horizontal="center"/>
      <protection/>
    </xf>
    <xf numFmtId="49" fontId="18" fillId="0" borderId="0" xfId="56" applyNumberFormat="1" applyFont="1">
      <alignment/>
      <protection/>
    </xf>
    <xf numFmtId="0" fontId="10" fillId="0" borderId="0" xfId="56" applyFont="1" applyAlignment="1">
      <alignment horizontal="center"/>
      <protection/>
    </xf>
    <xf numFmtId="0" fontId="2" fillId="0" borderId="0" xfId="56">
      <alignment/>
      <protection/>
    </xf>
    <xf numFmtId="0" fontId="2" fillId="0" borderId="0" xfId="56" applyFont="1" applyFill="1">
      <alignment/>
      <protection/>
    </xf>
    <xf numFmtId="0" fontId="2" fillId="0" borderId="0" xfId="56" applyFill="1" applyAlignment="1">
      <alignment horizontal="center" vertical="top" wrapText="1"/>
      <protection/>
    </xf>
    <xf numFmtId="0" fontId="2" fillId="0" borderId="0" xfId="56" applyFill="1" applyAlignment="1">
      <alignment horizontal="center" vertical="top"/>
      <protection/>
    </xf>
    <xf numFmtId="0" fontId="2" fillId="0" borderId="0" xfId="56" applyFont="1">
      <alignment/>
      <protection/>
    </xf>
    <xf numFmtId="0" fontId="4" fillId="0" borderId="0" xfId="56" applyFont="1" applyBorder="1" applyAlignment="1" applyProtection="1">
      <alignment horizontal="center" vertical="top" wrapText="1"/>
      <protection/>
    </xf>
    <xf numFmtId="0" fontId="5" fillId="0" borderId="0" xfId="56" applyFont="1" applyAlignment="1">
      <alignment horizontal="center" vertical="center"/>
      <protection/>
    </xf>
    <xf numFmtId="0" fontId="6" fillId="0" borderId="0" xfId="56" applyFont="1" applyBorder="1" applyAlignment="1">
      <alignment horizontal="right" wrapText="1"/>
      <protection/>
    </xf>
    <xf numFmtId="0" fontId="6" fillId="0" borderId="0" xfId="56" applyFont="1" applyBorder="1" applyAlignment="1">
      <alignment horizontal="left" wrapText="1"/>
      <protection/>
    </xf>
    <xf numFmtId="0" fontId="9" fillId="0" borderId="0" xfId="56" applyFont="1">
      <alignment/>
      <protection/>
    </xf>
    <xf numFmtId="0" fontId="15" fillId="0" borderId="0" xfId="56" applyFont="1" applyBorder="1">
      <alignment/>
      <protection/>
    </xf>
    <xf numFmtId="0" fontId="15" fillId="0" borderId="0" xfId="56" applyFont="1">
      <alignment/>
      <protection/>
    </xf>
    <xf numFmtId="49" fontId="6" fillId="0" borderId="0" xfId="56" applyNumberFormat="1" applyFont="1" applyBorder="1" applyAlignment="1" applyProtection="1">
      <alignment horizontal="right" wrapText="1"/>
      <protection locked="0"/>
    </xf>
    <xf numFmtId="0" fontId="2" fillId="0" borderId="0" xfId="56" applyFont="1" applyBorder="1" applyAlignment="1">
      <alignment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49" fontId="2" fillId="0" borderId="0" xfId="53" applyNumberFormat="1" applyFont="1" applyAlignment="1">
      <alignment/>
      <protection/>
    </xf>
    <xf numFmtId="49" fontId="2" fillId="0" borderId="11" xfId="53" applyNumberFormat="1" applyFont="1" applyBorder="1" applyAlignment="1" applyProtection="1">
      <alignment horizontal="center"/>
      <protection locked="0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2" fillId="0" borderId="11" xfId="56" applyBorder="1" applyAlignment="1" applyProtection="1">
      <alignment horizontal="center"/>
      <protection locked="0"/>
    </xf>
    <xf numFmtId="0" fontId="2" fillId="0" borderId="0" xfId="56" applyBorder="1" applyAlignment="1" applyProtection="1">
      <alignment horizontal="center"/>
      <protection locked="0"/>
    </xf>
    <xf numFmtId="0" fontId="2" fillId="0" borderId="12" xfId="53" applyFont="1" applyBorder="1" applyAlignment="1">
      <alignment horizontal="center" vertical="top" wrapText="1"/>
      <protection/>
    </xf>
    <xf numFmtId="0" fontId="2" fillId="0" borderId="0" xfId="53" applyFont="1" applyBorder="1" applyAlignment="1">
      <alignment horizontal="center" vertical="top" wrapText="1"/>
      <protection/>
    </xf>
    <xf numFmtId="0" fontId="7" fillId="0" borderId="0" xfId="56" applyFont="1">
      <alignment/>
      <protection/>
    </xf>
    <xf numFmtId="49" fontId="19" fillId="0" borderId="0" xfId="53" applyNumberFormat="1" applyFont="1" applyBorder="1" applyAlignment="1">
      <alignment horizontal="center"/>
      <protection/>
    </xf>
    <xf numFmtId="0" fontId="4" fillId="0" borderId="0" xfId="53" applyFont="1" applyFill="1" applyBorder="1" applyAlignment="1">
      <alignment horizontal="center" vertical="top" wrapText="1"/>
      <protection/>
    </xf>
    <xf numFmtId="0" fontId="21" fillId="0" borderId="0" xfId="56" applyFont="1" applyBorder="1" applyAlignment="1" applyProtection="1">
      <alignment horizontal="center"/>
      <protection/>
    </xf>
    <xf numFmtId="0" fontId="22" fillId="0" borderId="0" xfId="53" applyFont="1" applyFill="1" applyBorder="1" applyAlignment="1">
      <alignment horizontal="center" vertical="top" wrapText="1"/>
      <protection/>
    </xf>
    <xf numFmtId="0" fontId="2" fillId="0" borderId="0" xfId="56" applyBorder="1">
      <alignment/>
      <protection/>
    </xf>
    <xf numFmtId="0" fontId="2" fillId="0" borderId="0" xfId="53" applyFont="1" applyBorder="1" applyAlignment="1">
      <alignment horizontal="center" vertical="top"/>
      <protection/>
    </xf>
    <xf numFmtId="0" fontId="0" fillId="0" borderId="0" xfId="0" applyBorder="1" applyAlignment="1">
      <alignment/>
    </xf>
    <xf numFmtId="49" fontId="2" fillId="0" borderId="0" xfId="53" applyNumberFormat="1" applyFont="1" applyBorder="1" applyAlignment="1" applyProtection="1">
      <alignment horizontal="center" vertical="top"/>
      <protection/>
    </xf>
    <xf numFmtId="0" fontId="8" fillId="0" borderId="11" xfId="53" applyFont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wrapText="1"/>
      <protection/>
    </xf>
    <xf numFmtId="0" fontId="16" fillId="4" borderId="10" xfId="0" applyFont="1" applyFill="1" applyBorder="1" applyAlignment="1" applyProtection="1">
      <alignment horizontal="center" vertical="center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180" fontId="32" fillId="0" borderId="10" xfId="0" applyNumberFormat="1" applyFont="1" applyFill="1" applyBorder="1" applyAlignment="1" applyProtection="1">
      <alignment horizontal="right"/>
      <protection/>
    </xf>
    <xf numFmtId="49" fontId="2" fillId="0" borderId="0" xfId="56" applyNumberFormat="1">
      <alignment/>
      <protection/>
    </xf>
    <xf numFmtId="49" fontId="4" fillId="4" borderId="10" xfId="56" applyNumberFormat="1" applyFont="1" applyFill="1" applyBorder="1" applyAlignment="1" applyProtection="1">
      <alignment horizontal="left" vertical="center" wrapText="1"/>
      <protection locked="0"/>
    </xf>
    <xf numFmtId="180" fontId="2" fillId="0" borderId="10" xfId="56" applyNumberFormat="1" applyFont="1" applyBorder="1" applyAlignment="1" applyProtection="1">
      <alignment horizontal="right" vertical="center"/>
      <protection locked="0"/>
    </xf>
    <xf numFmtId="180" fontId="2" fillId="4" borderId="10" xfId="56" applyNumberFormat="1" applyFont="1" applyFill="1" applyBorder="1" applyAlignment="1" applyProtection="1">
      <alignment horizontal="right" vertical="center"/>
      <protection/>
    </xf>
    <xf numFmtId="0" fontId="37" fillId="0" borderId="0" xfId="56" applyFont="1">
      <alignment/>
      <protection/>
    </xf>
    <xf numFmtId="0" fontId="2" fillId="33" borderId="13" xfId="56" applyFont="1" applyFill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0" fontId="2" fillId="0" borderId="10" xfId="60" applyFont="1" applyFill="1" applyBorder="1" applyAlignment="1">
      <alignment horizontal="left" vertical="center" wrapText="1"/>
      <protection/>
    </xf>
    <xf numFmtId="0" fontId="27" fillId="0" borderId="10" xfId="0" applyFont="1" applyBorder="1" applyAlignment="1">
      <alignment/>
    </xf>
    <xf numFmtId="0" fontId="2" fillId="0" borderId="0" xfId="56" applyFont="1" applyAlignment="1">
      <alignment wrapText="1"/>
      <protection/>
    </xf>
    <xf numFmtId="0" fontId="2" fillId="0" borderId="0" xfId="56" applyAlignment="1">
      <alignment wrapText="1"/>
      <protection/>
    </xf>
    <xf numFmtId="0" fontId="7" fillId="0" borderId="0" xfId="56" applyFont="1" applyAlignment="1">
      <alignment wrapText="1"/>
      <protection/>
    </xf>
    <xf numFmtId="49" fontId="2" fillId="0" borderId="10" xfId="56" applyNumberFormat="1" applyBorder="1" applyAlignment="1" applyProtection="1">
      <alignment horizontal="left" vertical="center" wrapText="1"/>
      <protection locked="0"/>
    </xf>
    <xf numFmtId="181" fontId="2" fillId="0" borderId="10" xfId="56" applyNumberFormat="1" applyFont="1" applyBorder="1" applyAlignment="1" applyProtection="1">
      <alignment horizontal="right" vertical="center"/>
      <protection locked="0"/>
    </xf>
    <xf numFmtId="49" fontId="2" fillId="0" borderId="10" xfId="56" applyNumberFormat="1" applyBorder="1" applyAlignment="1" applyProtection="1">
      <alignment horizontal="left" vertical="center" wrapText="1"/>
      <protection/>
    </xf>
    <xf numFmtId="181" fontId="2" fillId="0" borderId="10" xfId="56" applyNumberFormat="1" applyFont="1" applyBorder="1" applyAlignment="1" applyProtection="1">
      <alignment horizontal="right" vertical="center"/>
      <protection/>
    </xf>
    <xf numFmtId="180" fontId="2" fillId="0" borderId="10" xfId="56" applyNumberFormat="1" applyFont="1" applyBorder="1" applyAlignment="1" applyProtection="1">
      <alignment horizontal="right" vertical="center"/>
      <protection/>
    </xf>
    <xf numFmtId="0" fontId="27" fillId="0" borderId="10" xfId="0" applyFont="1" applyBorder="1" applyAlignment="1">
      <alignment horizontal="right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7" fillId="0" borderId="0" xfId="56" applyFont="1" applyAlignment="1">
      <alignment horizontal="center"/>
      <protection/>
    </xf>
    <xf numFmtId="0" fontId="2" fillId="0" borderId="10" xfId="56" applyNumberFormat="1" applyBorder="1" applyAlignment="1" applyProtection="1">
      <alignment horizontal="left" vertical="center" wrapText="1"/>
      <protection/>
    </xf>
    <xf numFmtId="0" fontId="2" fillId="0" borderId="0" xfId="56" applyNumberFormat="1" applyFont="1" applyAlignment="1">
      <alignment wrapText="1"/>
      <protection/>
    </xf>
    <xf numFmtId="180" fontId="9" fillId="4" borderId="10" xfId="56" applyNumberFormat="1" applyFont="1" applyFill="1" applyBorder="1" applyAlignment="1" applyProtection="1">
      <alignment horizontal="center" vertical="center"/>
      <protection/>
    </xf>
    <xf numFmtId="180" fontId="9" fillId="4" borderId="10" xfId="56" applyNumberFormat="1" applyFont="1" applyFill="1" applyBorder="1" applyAlignment="1" applyProtection="1">
      <alignment horizontal="center"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49" fontId="37" fillId="0" borderId="0" xfId="53" applyNumberFormat="1" applyFont="1" applyBorder="1" applyAlignment="1" applyProtection="1">
      <alignment horizontal="center"/>
      <protection locked="0"/>
    </xf>
    <xf numFmtId="0" fontId="37" fillId="0" borderId="0" xfId="53" applyFont="1" applyBorder="1" applyAlignment="1">
      <alignment horizontal="center" vertical="top"/>
      <protection/>
    </xf>
    <xf numFmtId="0" fontId="37" fillId="0" borderId="0" xfId="56" applyFont="1" applyBorder="1" applyAlignment="1" applyProtection="1">
      <alignment horizontal="center"/>
      <protection locked="0"/>
    </xf>
    <xf numFmtId="0" fontId="37" fillId="0" borderId="0" xfId="53" applyFont="1" applyBorder="1" applyAlignment="1">
      <alignment horizontal="center" vertical="top" wrapText="1"/>
      <protection/>
    </xf>
    <xf numFmtId="180" fontId="9" fillId="4" borderId="10" xfId="56" applyNumberFormat="1" applyFont="1" applyFill="1" applyBorder="1" applyAlignment="1" applyProtection="1">
      <alignment horizontal="right" vertical="center"/>
      <protection/>
    </xf>
    <xf numFmtId="49" fontId="2" fillId="0" borderId="10" xfId="56" applyNumberFormat="1" applyBorder="1" applyAlignment="1" applyProtection="1">
      <alignment horizontal="center" vertical="center" wrapText="1"/>
      <protection/>
    </xf>
    <xf numFmtId="0" fontId="2" fillId="0" borderId="0" xfId="56" applyAlignment="1">
      <alignment horizontal="center"/>
      <protection/>
    </xf>
    <xf numFmtId="0" fontId="2" fillId="0" borderId="10" xfId="56" applyNumberFormat="1" applyBorder="1" applyAlignment="1" applyProtection="1">
      <alignment horizontal="center" vertical="center" wrapText="1"/>
      <protection/>
    </xf>
    <xf numFmtId="49" fontId="38" fillId="32" borderId="1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Alignment="1">
      <alignment vertical="center" wrapText="1"/>
    </xf>
    <xf numFmtId="49" fontId="27" fillId="0" borderId="0" xfId="0" applyNumberFormat="1" applyFont="1" applyAlignment="1">
      <alignment vertical="center" wrapText="1"/>
    </xf>
    <xf numFmtId="0" fontId="2" fillId="0" borderId="10" xfId="56" applyNumberFormat="1" applyBorder="1" applyAlignment="1" applyProtection="1">
      <alignment horizontal="left" vertical="center" wrapText="1"/>
      <protection locked="0"/>
    </xf>
    <xf numFmtId="0" fontId="2" fillId="0" borderId="0" xfId="62" applyFill="1">
      <alignment/>
      <protection/>
    </xf>
    <xf numFmtId="0" fontId="2" fillId="0" borderId="0" xfId="62">
      <alignment/>
      <protection/>
    </xf>
    <xf numFmtId="0" fontId="2" fillId="0" borderId="12" xfId="62" applyBorder="1">
      <alignment/>
      <protection/>
    </xf>
    <xf numFmtId="0" fontId="2" fillId="0" borderId="0" xfId="62" applyBorder="1">
      <alignment/>
      <protection/>
    </xf>
    <xf numFmtId="0" fontId="2" fillId="0" borderId="0" xfId="62" applyAlignment="1">
      <alignment horizontal="center"/>
      <protection/>
    </xf>
    <xf numFmtId="0" fontId="2" fillId="0" borderId="0" xfId="62" applyAlignment="1">
      <alignment horizontal="right"/>
      <protection/>
    </xf>
    <xf numFmtId="49" fontId="22" fillId="0" borderId="0" xfId="63" applyNumberFormat="1" applyFont="1" applyAlignment="1">
      <alignment horizontal="center" vertical="center"/>
      <protection/>
    </xf>
    <xf numFmtId="49" fontId="23" fillId="0" borderId="0" xfId="63" applyNumberFormat="1" applyFont="1">
      <alignment/>
      <protection/>
    </xf>
    <xf numFmtId="49" fontId="23" fillId="0" borderId="0" xfId="63" applyNumberFormat="1" applyFont="1" applyAlignment="1">
      <alignment horizontal="left" vertical="center"/>
      <protection/>
    </xf>
    <xf numFmtId="0" fontId="2" fillId="34" borderId="0" xfId="56" applyFill="1">
      <alignment/>
      <protection/>
    </xf>
    <xf numFmtId="49" fontId="18" fillId="34" borderId="0" xfId="56" applyNumberFormat="1" applyFont="1" applyFill="1">
      <alignment/>
      <protection/>
    </xf>
    <xf numFmtId="0" fontId="3" fillId="34" borderId="0" xfId="53" applyFont="1" applyFill="1" applyBorder="1" applyAlignment="1">
      <alignment horizontal="center"/>
      <protection/>
    </xf>
    <xf numFmtId="49" fontId="19" fillId="34" borderId="10" xfId="53" applyNumberFormat="1" applyFont="1" applyFill="1" applyBorder="1" applyAlignment="1">
      <alignment horizontal="center"/>
      <protection/>
    </xf>
    <xf numFmtId="49" fontId="19" fillId="34" borderId="0" xfId="53" applyNumberFormat="1" applyFont="1" applyFill="1" applyBorder="1" applyAlignment="1">
      <alignment horizontal="center"/>
      <protection/>
    </xf>
    <xf numFmtId="0" fontId="10" fillId="34" borderId="0" xfId="56" applyFont="1" applyFill="1" applyAlignment="1">
      <alignment horizontal="center"/>
      <protection/>
    </xf>
    <xf numFmtId="0" fontId="37" fillId="34" borderId="0" xfId="56" applyFont="1" applyFill="1">
      <alignment/>
      <protection/>
    </xf>
    <xf numFmtId="0" fontId="2" fillId="34" borderId="0" xfId="56" applyFont="1" applyFill="1">
      <alignment/>
      <protection/>
    </xf>
    <xf numFmtId="0" fontId="2" fillId="34" borderId="0" xfId="56" applyFill="1" applyAlignment="1">
      <alignment horizontal="center" vertical="top" wrapText="1"/>
      <protection/>
    </xf>
    <xf numFmtId="0" fontId="2" fillId="34" borderId="0" xfId="56" applyFill="1" applyAlignment="1">
      <alignment horizontal="center" vertical="top"/>
      <protection/>
    </xf>
    <xf numFmtId="0" fontId="21" fillId="34" borderId="0" xfId="56" applyFont="1" applyFill="1" applyBorder="1" applyAlignment="1" applyProtection="1">
      <alignment horizontal="center"/>
      <protection/>
    </xf>
    <xf numFmtId="0" fontId="5" fillId="34" borderId="0" xfId="56" applyFont="1" applyFill="1" applyAlignment="1">
      <alignment horizontal="center" vertical="center"/>
      <protection/>
    </xf>
    <xf numFmtId="0" fontId="6" fillId="34" borderId="0" xfId="56" applyFont="1" applyFill="1" applyBorder="1" applyAlignment="1">
      <alignment horizontal="right" wrapText="1"/>
      <protection/>
    </xf>
    <xf numFmtId="0" fontId="8" fillId="34" borderId="11" xfId="53" applyFont="1" applyFill="1" applyBorder="1" applyAlignment="1" applyProtection="1">
      <alignment horizontal="center"/>
      <protection/>
    </xf>
    <xf numFmtId="0" fontId="6" fillId="34" borderId="11" xfId="53" applyNumberFormat="1" applyFont="1" applyFill="1" applyBorder="1" applyAlignment="1" applyProtection="1">
      <alignment horizontal="center" wrapText="1"/>
      <protection/>
    </xf>
    <xf numFmtId="0" fontId="6" fillId="34" borderId="0" xfId="56" applyFont="1" applyFill="1" applyBorder="1" applyAlignment="1">
      <alignment horizontal="left" wrapText="1"/>
      <protection/>
    </xf>
    <xf numFmtId="0" fontId="9" fillId="34" borderId="0" xfId="56" applyFont="1" applyFill="1">
      <alignment/>
      <protection/>
    </xf>
    <xf numFmtId="0" fontId="15" fillId="34" borderId="0" xfId="56" applyFont="1" applyFill="1" applyBorder="1">
      <alignment/>
      <protection/>
    </xf>
    <xf numFmtId="0" fontId="15" fillId="34" borderId="0" xfId="56" applyFont="1" applyFill="1">
      <alignment/>
      <protection/>
    </xf>
    <xf numFmtId="0" fontId="22" fillId="34" borderId="0" xfId="53" applyFont="1" applyFill="1" applyBorder="1" applyAlignment="1">
      <alignment horizontal="center" vertical="top" wrapText="1"/>
      <protection/>
    </xf>
    <xf numFmtId="0" fontId="4" fillId="34" borderId="0" xfId="53" applyFont="1" applyFill="1" applyBorder="1" applyAlignment="1">
      <alignment horizontal="center" vertical="top" wrapText="1"/>
      <protection/>
    </xf>
    <xf numFmtId="0" fontId="2" fillId="34" borderId="0" xfId="56" applyFont="1" applyFill="1" applyBorder="1" applyAlignment="1">
      <alignment vertical="center" wrapText="1"/>
      <protection/>
    </xf>
    <xf numFmtId="0" fontId="37" fillId="34" borderId="0" xfId="56" applyFont="1" applyFill="1">
      <alignment/>
      <protection/>
    </xf>
    <xf numFmtId="0" fontId="4" fillId="34" borderId="10" xfId="56" applyFont="1" applyFill="1" applyBorder="1" applyAlignment="1">
      <alignment horizontal="center" vertical="center" wrapText="1"/>
      <protection/>
    </xf>
    <xf numFmtId="0" fontId="16" fillId="35" borderId="10" xfId="0" applyFont="1" applyFill="1" applyBorder="1" applyAlignment="1" applyProtection="1">
      <alignment horizontal="center" vertical="center"/>
      <protection/>
    </xf>
    <xf numFmtId="49" fontId="16" fillId="34" borderId="10" xfId="56" applyNumberFormat="1" applyFont="1" applyFill="1" applyBorder="1" applyAlignment="1">
      <alignment horizontal="center" vertical="center" wrapText="1"/>
      <protection/>
    </xf>
    <xf numFmtId="0" fontId="16" fillId="34" borderId="10" xfId="56" applyFont="1" applyFill="1" applyBorder="1" applyAlignment="1">
      <alignment horizontal="center" vertical="center" wrapText="1"/>
      <protection/>
    </xf>
    <xf numFmtId="180" fontId="9" fillId="35" borderId="10" xfId="56" applyNumberFormat="1" applyFont="1" applyFill="1" applyBorder="1" applyAlignment="1">
      <alignment vertical="center"/>
      <protection/>
    </xf>
    <xf numFmtId="0" fontId="9" fillId="34" borderId="10" xfId="56" applyFont="1" applyFill="1" applyBorder="1" applyAlignment="1" applyProtection="1">
      <alignment horizontal="left" wrapText="1"/>
      <protection locked="0"/>
    </xf>
    <xf numFmtId="0" fontId="16" fillId="35" borderId="10" xfId="0" applyFont="1" applyFill="1" applyBorder="1" applyAlignment="1" applyProtection="1">
      <alignment horizontal="center" vertical="center" wrapText="1"/>
      <protection/>
    </xf>
    <xf numFmtId="180" fontId="32" fillId="34" borderId="10" xfId="0" applyNumberFormat="1" applyFont="1" applyFill="1" applyBorder="1" applyAlignment="1" applyProtection="1">
      <alignment horizontal="right"/>
      <protection/>
    </xf>
    <xf numFmtId="49" fontId="2" fillId="34" borderId="10" xfId="56" applyNumberFormat="1" applyFill="1" applyBorder="1" applyAlignment="1" applyProtection="1">
      <alignment vertical="center"/>
      <protection/>
    </xf>
    <xf numFmtId="0" fontId="2" fillId="34" borderId="10" xfId="56" applyFill="1" applyBorder="1" applyAlignment="1" applyProtection="1">
      <alignment vertical="center"/>
      <protection/>
    </xf>
    <xf numFmtId="0" fontId="4" fillId="34" borderId="10" xfId="56" applyFont="1" applyFill="1" applyBorder="1" applyAlignment="1" applyProtection="1">
      <alignment horizontal="center" vertical="center" wrapText="1"/>
      <protection/>
    </xf>
    <xf numFmtId="49" fontId="4" fillId="34" borderId="10" xfId="56" applyNumberFormat="1" applyFont="1" applyFill="1" applyBorder="1" applyAlignment="1" applyProtection="1">
      <alignment horizontal="left" vertical="center" wrapText="1"/>
      <protection/>
    </xf>
    <xf numFmtId="49" fontId="4" fillId="35" borderId="10" xfId="56" applyNumberFormat="1" applyFont="1" applyFill="1" applyBorder="1" applyAlignment="1" applyProtection="1">
      <alignment horizontal="left" vertical="center" wrapText="1"/>
      <protection locked="0"/>
    </xf>
    <xf numFmtId="180" fontId="2" fillId="34" borderId="10" xfId="56" applyNumberFormat="1" applyFont="1" applyFill="1" applyBorder="1" applyAlignment="1" applyProtection="1">
      <alignment horizontal="right" vertical="center"/>
      <protection locked="0"/>
    </xf>
    <xf numFmtId="180" fontId="2" fillId="35" borderId="10" xfId="56" applyNumberFormat="1" applyFont="1" applyFill="1" applyBorder="1" applyAlignment="1" applyProtection="1">
      <alignment horizontal="right" vertical="center"/>
      <protection/>
    </xf>
    <xf numFmtId="0" fontId="2" fillId="34" borderId="10" xfId="56" applyFill="1" applyBorder="1" applyAlignment="1" applyProtection="1">
      <alignment horizontal="left" vertical="center" wrapText="1"/>
      <protection locked="0"/>
    </xf>
    <xf numFmtId="49" fontId="2" fillId="34" borderId="0" xfId="56" applyNumberFormat="1" applyFill="1">
      <alignment/>
      <protection/>
    </xf>
    <xf numFmtId="0" fontId="12" fillId="34" borderId="0" xfId="56" applyFont="1" applyFill="1" applyBorder="1" applyAlignment="1" applyProtection="1">
      <alignment wrapText="1"/>
      <protection/>
    </xf>
    <xf numFmtId="0" fontId="13" fillId="34" borderId="0" xfId="56" applyFont="1" applyFill="1" applyBorder="1" applyAlignment="1" applyProtection="1">
      <alignment wrapText="1"/>
      <protection/>
    </xf>
    <xf numFmtId="180" fontId="14" fillId="34" borderId="0" xfId="56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/>
    </xf>
    <xf numFmtId="0" fontId="2" fillId="34" borderId="0" xfId="56" applyFill="1" applyBorder="1">
      <alignment/>
      <protection/>
    </xf>
    <xf numFmtId="0" fontId="2" fillId="34" borderId="0" xfId="53" applyFill="1">
      <alignment/>
      <protection/>
    </xf>
    <xf numFmtId="49" fontId="2" fillId="34" borderId="0" xfId="53" applyNumberFormat="1" applyFont="1" applyFill="1" applyBorder="1" applyAlignment="1" applyProtection="1">
      <alignment horizontal="center" vertical="top"/>
      <protection/>
    </xf>
    <xf numFmtId="0" fontId="2" fillId="34" borderId="11" xfId="56" applyFill="1" applyBorder="1" applyAlignment="1" applyProtection="1">
      <alignment horizontal="center"/>
      <protection locked="0"/>
    </xf>
    <xf numFmtId="0" fontId="2" fillId="34" borderId="0" xfId="53" applyFont="1" applyFill="1" applyBorder="1" applyAlignment="1">
      <alignment horizontal="center" vertical="justify"/>
      <protection/>
    </xf>
    <xf numFmtId="0" fontId="2" fillId="34" borderId="12" xfId="53" applyFont="1" applyFill="1" applyBorder="1" applyAlignment="1">
      <alignment horizontal="center" vertical="top" wrapText="1"/>
      <protection/>
    </xf>
    <xf numFmtId="0" fontId="7" fillId="34" borderId="0" xfId="53" applyFont="1" applyFill="1" applyBorder="1" applyAlignment="1">
      <alignment vertical="top" wrapText="1"/>
      <protection/>
    </xf>
    <xf numFmtId="0" fontId="0" fillId="34" borderId="0" xfId="0" applyFill="1" applyBorder="1" applyAlignment="1">
      <alignment/>
    </xf>
    <xf numFmtId="0" fontId="7" fillId="34" borderId="0" xfId="56" applyFont="1" applyFill="1">
      <alignment/>
      <protection/>
    </xf>
    <xf numFmtId="0" fontId="2" fillId="34" borderId="13" xfId="56" applyFont="1" applyFill="1" applyBorder="1" applyAlignment="1">
      <alignment horizontal="center" vertical="center" wrapText="1"/>
      <protection/>
    </xf>
    <xf numFmtId="0" fontId="26" fillId="34" borderId="10" xfId="0" applyFont="1" applyFill="1" applyBorder="1" applyAlignment="1" applyProtection="1">
      <alignment horizontal="center" vertical="center" wrapText="1"/>
      <protection/>
    </xf>
    <xf numFmtId="0" fontId="2" fillId="34" borderId="0" xfId="53" applyFont="1" applyFill="1" applyBorder="1" applyAlignment="1">
      <alignment vertical="center" wrapText="1"/>
      <protection/>
    </xf>
    <xf numFmtId="49" fontId="2" fillId="34" borderId="0" xfId="53" applyNumberFormat="1" applyFont="1" applyFill="1" applyAlignment="1">
      <alignment/>
      <protection/>
    </xf>
    <xf numFmtId="49" fontId="2" fillId="34" borderId="11" xfId="53" applyNumberFormat="1" applyFont="1" applyFill="1" applyBorder="1" applyAlignment="1" applyProtection="1">
      <alignment horizontal="center"/>
      <protection locked="0"/>
    </xf>
    <xf numFmtId="0" fontId="4" fillId="34" borderId="0" xfId="53" applyFont="1" applyFill="1" applyBorder="1" applyAlignment="1" applyProtection="1">
      <alignment horizontal="center" vertical="top" wrapText="1"/>
      <protection/>
    </xf>
    <xf numFmtId="0" fontId="4" fillId="34" borderId="0" xfId="56" applyFont="1" applyFill="1" applyBorder="1" applyAlignment="1" applyProtection="1">
      <alignment horizontal="center" vertical="top" wrapText="1"/>
      <protection/>
    </xf>
    <xf numFmtId="0" fontId="9" fillId="34" borderId="0" xfId="0" applyFont="1" applyFill="1" applyAlignment="1">
      <alignment/>
    </xf>
    <xf numFmtId="0" fontId="33" fillId="34" borderId="0" xfId="0" applyFont="1" applyFill="1" applyAlignment="1">
      <alignment/>
    </xf>
    <xf numFmtId="0" fontId="33" fillId="34" borderId="0" xfId="0" applyFont="1" applyFill="1" applyAlignment="1">
      <alignment/>
    </xf>
    <xf numFmtId="0" fontId="40" fillId="34" borderId="0" xfId="0" applyFont="1" applyFill="1" applyAlignment="1">
      <alignment/>
    </xf>
    <xf numFmtId="0" fontId="35" fillId="35" borderId="11" xfId="53" applyFont="1" applyFill="1" applyBorder="1" applyAlignment="1" applyProtection="1">
      <alignment horizontal="center"/>
      <protection locked="0"/>
    </xf>
    <xf numFmtId="0" fontId="35" fillId="35" borderId="11" xfId="53" applyNumberFormat="1" applyFont="1" applyFill="1" applyBorder="1" applyAlignment="1" applyProtection="1">
      <alignment horizontal="center" wrapText="1"/>
      <protection locked="0"/>
    </xf>
    <xf numFmtId="0" fontId="71" fillId="35" borderId="10" xfId="42" applyFill="1" applyBorder="1" applyAlignment="1" applyProtection="1">
      <alignment horizontal="center" vertical="center"/>
      <protection/>
    </xf>
    <xf numFmtId="181" fontId="32" fillId="34" borderId="10" xfId="0" applyNumberFormat="1" applyFont="1" applyFill="1" applyBorder="1" applyAlignment="1" applyProtection="1">
      <alignment horizontal="center" vertical="center" wrapText="1"/>
      <protection/>
    </xf>
    <xf numFmtId="181" fontId="32" fillId="34" borderId="10" xfId="0" applyNumberFormat="1" applyFont="1" applyFill="1" applyBorder="1" applyAlignment="1" applyProtection="1">
      <alignment horizontal="center" vertical="center"/>
      <protection/>
    </xf>
    <xf numFmtId="0" fontId="18" fillId="34" borderId="0" xfId="54" applyFont="1" applyFill="1" applyAlignment="1">
      <alignment horizontal="center"/>
      <protection/>
    </xf>
    <xf numFmtId="0" fontId="10" fillId="34" borderId="0" xfId="54" applyFont="1" applyFill="1" applyAlignment="1">
      <alignment horizontal="center"/>
      <protection/>
    </xf>
    <xf numFmtId="0" fontId="2" fillId="34" borderId="0" xfId="54" applyFill="1">
      <alignment/>
      <protection/>
    </xf>
    <xf numFmtId="0" fontId="2" fillId="34" borderId="0" xfId="54" applyFont="1" applyFill="1">
      <alignment/>
      <protection/>
    </xf>
    <xf numFmtId="0" fontId="2" fillId="34" borderId="0" xfId="54" applyFill="1" applyAlignment="1">
      <alignment horizontal="center" vertical="top" wrapText="1"/>
      <protection/>
    </xf>
    <xf numFmtId="0" fontId="2" fillId="34" borderId="0" xfId="54" applyFill="1" applyAlignment="1">
      <alignment horizontal="center" vertical="top"/>
      <protection/>
    </xf>
    <xf numFmtId="0" fontId="11" fillId="34" borderId="0" xfId="54" applyFont="1" applyFill="1" applyAlignment="1">
      <alignment horizontal="right"/>
      <protection/>
    </xf>
    <xf numFmtId="0" fontId="21" fillId="34" borderId="0" xfId="54" applyFont="1" applyFill="1" applyBorder="1" applyAlignment="1" applyProtection="1">
      <alignment horizontal="center"/>
      <protection/>
    </xf>
    <xf numFmtId="0" fontId="4" fillId="34" borderId="0" xfId="54" applyFont="1" applyFill="1" applyBorder="1" applyAlignment="1" applyProtection="1">
      <alignment horizontal="center" vertical="top" wrapText="1"/>
      <protection/>
    </xf>
    <xf numFmtId="0" fontId="20" fillId="34" borderId="0" xfId="53" applyNumberFormat="1" applyFont="1" applyFill="1" applyBorder="1" applyAlignment="1" applyProtection="1">
      <alignment horizontal="center" wrapText="1"/>
      <protection/>
    </xf>
    <xf numFmtId="0" fontId="5" fillId="34" borderId="0" xfId="54" applyFont="1" applyFill="1" applyAlignment="1">
      <alignment horizontal="center" vertical="center"/>
      <protection/>
    </xf>
    <xf numFmtId="0" fontId="5" fillId="34" borderId="0" xfId="54" applyFont="1" applyFill="1" applyAlignment="1">
      <alignment vertical="center"/>
      <protection/>
    </xf>
    <xf numFmtId="0" fontId="2" fillId="34" borderId="0" xfId="54" applyFill="1" applyBorder="1">
      <alignment/>
      <protection/>
    </xf>
    <xf numFmtId="0" fontId="6" fillId="34" borderId="0" xfId="54" applyFont="1" applyFill="1" applyBorder="1" applyAlignment="1">
      <alignment horizontal="right" wrapText="1"/>
      <protection/>
    </xf>
    <xf numFmtId="0" fontId="6" fillId="34" borderId="0" xfId="54" applyFont="1" applyFill="1" applyBorder="1" applyAlignment="1">
      <alignment horizontal="left" wrapText="1"/>
      <protection/>
    </xf>
    <xf numFmtId="0" fontId="15" fillId="34" borderId="0" xfId="54" applyFont="1" applyFill="1" applyBorder="1">
      <alignment/>
      <protection/>
    </xf>
    <xf numFmtId="0" fontId="15" fillId="34" borderId="0" xfId="54" applyFont="1" applyFill="1">
      <alignment/>
      <protection/>
    </xf>
    <xf numFmtId="49" fontId="6" fillId="34" borderId="0" xfId="54" applyNumberFormat="1" applyFont="1" applyFill="1" applyBorder="1" applyAlignment="1" applyProtection="1">
      <alignment horizontal="right" wrapText="1"/>
      <protection/>
    </xf>
    <xf numFmtId="0" fontId="2" fillId="34" borderId="0" xfId="54" applyFont="1" applyFill="1" applyBorder="1" applyAlignment="1">
      <alignment vertical="center" wrapText="1"/>
      <protection/>
    </xf>
    <xf numFmtId="0" fontId="85" fillId="34" borderId="0" xfId="54" applyFont="1" applyFill="1">
      <alignment/>
      <protection/>
    </xf>
    <xf numFmtId="181" fontId="85" fillId="34" borderId="0" xfId="56" applyNumberFormat="1" applyFont="1" applyFill="1" applyAlignment="1">
      <alignment horizontal="center"/>
      <protection/>
    </xf>
    <xf numFmtId="0" fontId="2" fillId="34" borderId="10" xfId="54" applyFont="1" applyFill="1" applyBorder="1" applyAlignment="1">
      <alignment horizontal="center" vertical="center" wrapText="1"/>
      <protection/>
    </xf>
    <xf numFmtId="0" fontId="2" fillId="34" borderId="10" xfId="54" applyFont="1" applyFill="1" applyBorder="1" applyAlignment="1">
      <alignment horizontal="center" vertical="center" wrapText="1"/>
      <protection/>
    </xf>
    <xf numFmtId="0" fontId="2" fillId="34" borderId="13" xfId="54" applyFont="1" applyFill="1" applyBorder="1" applyAlignment="1">
      <alignment horizontal="center" vertical="center" wrapText="1"/>
      <protection/>
    </xf>
    <xf numFmtId="0" fontId="4" fillId="34" borderId="10" xfId="54" applyFont="1" applyFill="1" applyBorder="1" applyAlignment="1">
      <alignment horizontal="center" vertical="center" wrapText="1"/>
      <protection/>
    </xf>
    <xf numFmtId="0" fontId="2" fillId="34" borderId="10" xfId="54" applyFont="1" applyFill="1" applyBorder="1" applyAlignment="1">
      <alignment horizontal="center"/>
      <protection/>
    </xf>
    <xf numFmtId="0" fontId="9" fillId="34" borderId="10" xfId="54" applyFont="1" applyFill="1" applyBorder="1" applyAlignment="1" applyProtection="1">
      <alignment horizontal="left" wrapText="1"/>
      <protection/>
    </xf>
    <xf numFmtId="49" fontId="2" fillId="34" borderId="10" xfId="54" applyNumberFormat="1" applyFont="1" applyFill="1" applyBorder="1" applyAlignment="1">
      <alignment horizontal="center" vertical="center" wrapText="1"/>
      <protection/>
    </xf>
    <xf numFmtId="183" fontId="4" fillId="35" borderId="10" xfId="54" applyNumberFormat="1" applyFont="1" applyFill="1" applyBorder="1" applyAlignment="1" applyProtection="1">
      <alignment/>
      <protection/>
    </xf>
    <xf numFmtId="3" fontId="4" fillId="35" borderId="10" xfId="54" applyNumberFormat="1" applyFont="1" applyFill="1" applyBorder="1" applyAlignment="1" applyProtection="1">
      <alignment/>
      <protection/>
    </xf>
    <xf numFmtId="49" fontId="16" fillId="35" borderId="10" xfId="0" applyNumberFormat="1" applyFont="1" applyFill="1" applyBorder="1" applyAlignment="1" applyProtection="1">
      <alignment horizontal="center" vertical="center" wrapText="1"/>
      <protection/>
    </xf>
    <xf numFmtId="181" fontId="32" fillId="34" borderId="10" xfId="0" applyNumberFormat="1" applyFont="1" applyFill="1" applyBorder="1" applyAlignment="1" applyProtection="1">
      <alignment horizontal="right"/>
      <protection/>
    </xf>
    <xf numFmtId="0" fontId="2" fillId="34" borderId="14" xfId="54" applyFont="1" applyFill="1" applyBorder="1" applyAlignment="1">
      <alignment horizontal="left" wrapText="1"/>
      <protection/>
    </xf>
    <xf numFmtId="49" fontId="2" fillId="34" borderId="14" xfId="54" applyNumberFormat="1" applyFont="1" applyFill="1" applyBorder="1" applyAlignment="1" applyProtection="1">
      <alignment horizontal="center" vertical="center" wrapText="1"/>
      <protection locked="0"/>
    </xf>
    <xf numFmtId="49" fontId="2" fillId="34" borderId="14" xfId="54" applyNumberFormat="1" applyFont="1" applyFill="1" applyBorder="1" applyAlignment="1">
      <alignment horizontal="center" vertical="center" wrapText="1"/>
      <protection/>
    </xf>
    <xf numFmtId="183" fontId="4" fillId="34" borderId="14" xfId="54" applyNumberFormat="1" applyFont="1" applyFill="1" applyBorder="1" applyAlignment="1" applyProtection="1">
      <alignment/>
      <protection locked="0"/>
    </xf>
    <xf numFmtId="180" fontId="4" fillId="35" borderId="14" xfId="54" applyNumberFormat="1" applyFont="1" applyFill="1" applyBorder="1" applyAlignment="1" applyProtection="1">
      <alignment/>
      <protection/>
    </xf>
    <xf numFmtId="0" fontId="16" fillId="35" borderId="15" xfId="0" applyNumberFormat="1" applyFont="1" applyFill="1" applyBorder="1" applyAlignment="1" applyProtection="1">
      <alignment horizontal="center" vertical="center" wrapText="1"/>
      <protection/>
    </xf>
    <xf numFmtId="49" fontId="16" fillId="35" borderId="11" xfId="0" applyNumberFormat="1" applyFont="1" applyFill="1" applyBorder="1" applyAlignment="1" applyProtection="1">
      <alignment horizontal="center" vertical="center" wrapText="1"/>
      <protection/>
    </xf>
    <xf numFmtId="0" fontId="16" fillId="35" borderId="16" xfId="0" applyNumberFormat="1" applyFont="1" applyFill="1" applyBorder="1" applyAlignment="1" applyProtection="1">
      <alignment horizontal="center" vertical="center" wrapText="1"/>
      <protection/>
    </xf>
    <xf numFmtId="49" fontId="2" fillId="34" borderId="10" xfId="54" applyNumberFormat="1" applyFont="1" applyFill="1" applyBorder="1" applyAlignment="1" applyProtection="1">
      <alignment horizontal="center" vertical="center" wrapText="1"/>
      <protection locked="0"/>
    </xf>
    <xf numFmtId="183" fontId="4" fillId="34" borderId="10" xfId="54" applyNumberFormat="1" applyFont="1" applyFill="1" applyBorder="1" applyAlignment="1" applyProtection="1">
      <alignment/>
      <protection locked="0"/>
    </xf>
    <xf numFmtId="3" fontId="4" fillId="34" borderId="10" xfId="54" applyNumberFormat="1" applyFont="1" applyFill="1" applyBorder="1" applyAlignment="1" applyProtection="1">
      <alignment/>
      <protection locked="0"/>
    </xf>
    <xf numFmtId="0" fontId="16" fillId="35" borderId="17" xfId="0" applyNumberFormat="1" applyFont="1" applyFill="1" applyBorder="1" applyAlignment="1" applyProtection="1">
      <alignment horizontal="center" vertical="center" wrapText="1"/>
      <protection/>
    </xf>
    <xf numFmtId="49" fontId="16" fillId="35" borderId="18" xfId="0" applyNumberFormat="1" applyFont="1" applyFill="1" applyBorder="1" applyAlignment="1" applyProtection="1">
      <alignment horizontal="center" vertical="center" wrapText="1"/>
      <protection/>
    </xf>
    <xf numFmtId="0" fontId="16" fillId="35" borderId="19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54" applyFont="1" applyFill="1" applyBorder="1" applyAlignment="1">
      <alignment wrapText="1"/>
      <protection/>
    </xf>
    <xf numFmtId="0" fontId="4" fillId="34" borderId="10" xfId="54" applyFont="1" applyFill="1" applyBorder="1" applyAlignment="1" applyProtection="1">
      <alignment horizontal="center" vertical="center"/>
      <protection/>
    </xf>
    <xf numFmtId="0" fontId="16" fillId="34" borderId="10" xfId="54" applyFont="1" applyFill="1" applyBorder="1" applyAlignment="1" applyProtection="1">
      <alignment horizontal="center" vertical="center"/>
      <protection/>
    </xf>
    <xf numFmtId="0" fontId="2" fillId="34" borderId="10" xfId="54" applyFont="1" applyFill="1" applyBorder="1" applyAlignment="1">
      <alignment horizontal="left" wrapText="1"/>
      <protection/>
    </xf>
    <xf numFmtId="49" fontId="2" fillId="34" borderId="14" xfId="54" applyNumberFormat="1" applyFont="1" applyFill="1" applyBorder="1" applyAlignment="1">
      <alignment horizontal="center" vertical="center" wrapText="1"/>
      <protection/>
    </xf>
    <xf numFmtId="49" fontId="2" fillId="34" borderId="10" xfId="54" applyNumberFormat="1" applyFont="1" applyFill="1" applyBorder="1" applyAlignment="1">
      <alignment horizontal="center" vertical="center" wrapText="1"/>
      <protection/>
    </xf>
    <xf numFmtId="0" fontId="2" fillId="34" borderId="10" xfId="54" applyFont="1" applyFill="1" applyBorder="1" applyAlignment="1">
      <alignment horizontal="left" wrapText="1"/>
      <protection/>
    </xf>
    <xf numFmtId="0" fontId="27" fillId="34" borderId="10" xfId="54" applyFont="1" applyFill="1" applyBorder="1" applyAlignment="1">
      <alignment horizontal="left" wrapText="1"/>
      <protection/>
    </xf>
    <xf numFmtId="49" fontId="27" fillId="34" borderId="10" xfId="54" applyNumberFormat="1" applyFont="1" applyFill="1" applyBorder="1" applyAlignment="1" applyProtection="1">
      <alignment horizontal="center" vertical="center" wrapText="1"/>
      <protection locked="0"/>
    </xf>
    <xf numFmtId="49" fontId="27" fillId="34" borderId="14" xfId="54" applyNumberFormat="1" applyFont="1" applyFill="1" applyBorder="1" applyAlignment="1">
      <alignment horizontal="center" vertical="center" wrapText="1"/>
      <protection/>
    </xf>
    <xf numFmtId="0" fontId="9" fillId="34" borderId="10" xfId="54" applyFont="1" applyFill="1" applyBorder="1" applyAlignment="1">
      <alignment horizontal="left" wrapText="1"/>
      <protection/>
    </xf>
    <xf numFmtId="0" fontId="9" fillId="34" borderId="10" xfId="54" applyFont="1" applyFill="1" applyBorder="1" applyAlignment="1">
      <alignment horizontal="left" vertical="center" wrapText="1" indent="1"/>
      <protection/>
    </xf>
    <xf numFmtId="0" fontId="9" fillId="34" borderId="10" xfId="54" applyFont="1" applyFill="1" applyBorder="1" applyAlignment="1">
      <alignment horizontal="center" vertical="center" wrapText="1"/>
      <protection/>
    </xf>
    <xf numFmtId="0" fontId="17" fillId="34" borderId="0" xfId="54" applyFont="1" applyFill="1">
      <alignment/>
      <protection/>
    </xf>
    <xf numFmtId="0" fontId="4" fillId="34" borderId="12" xfId="54" applyFont="1" applyFill="1" applyBorder="1" applyAlignment="1">
      <alignment horizontal="left" vertical="top" wrapText="1"/>
      <protection/>
    </xf>
    <xf numFmtId="0" fontId="4" fillId="34" borderId="0" xfId="54" applyFont="1" applyFill="1" applyBorder="1" applyAlignment="1">
      <alignment horizontal="left" vertical="top" wrapText="1"/>
      <protection/>
    </xf>
    <xf numFmtId="0" fontId="4" fillId="34" borderId="0" xfId="54" applyFont="1" applyFill="1" applyBorder="1" applyAlignment="1" applyProtection="1">
      <alignment horizontal="left" vertical="top" wrapText="1"/>
      <protection/>
    </xf>
    <xf numFmtId="0" fontId="17" fillId="34" borderId="0" xfId="54" applyFont="1" applyFill="1" applyProtection="1">
      <alignment/>
      <protection/>
    </xf>
    <xf numFmtId="0" fontId="12" fillId="34" borderId="0" xfId="54" applyFont="1" applyFill="1" applyBorder="1" applyAlignment="1" applyProtection="1">
      <alignment wrapText="1"/>
      <protection/>
    </xf>
    <xf numFmtId="0" fontId="13" fillId="34" borderId="0" xfId="54" applyFont="1" applyFill="1" applyBorder="1" applyAlignment="1" applyProtection="1">
      <alignment wrapText="1"/>
      <protection/>
    </xf>
    <xf numFmtId="180" fontId="14" fillId="34" borderId="0" xfId="54" applyNumberFormat="1" applyFont="1" applyFill="1" applyBorder="1" applyAlignment="1" applyProtection="1">
      <alignment horizontal="center" vertical="center"/>
      <protection/>
    </xf>
    <xf numFmtId="0" fontId="2" fillId="34" borderId="0" xfId="53" applyFont="1" applyFill="1" applyBorder="1" applyAlignment="1">
      <alignment/>
      <protection/>
    </xf>
    <xf numFmtId="0" fontId="2" fillId="34" borderId="0" xfId="54" applyFill="1" applyBorder="1" applyProtection="1">
      <alignment/>
      <protection/>
    </xf>
    <xf numFmtId="49" fontId="2" fillId="34" borderId="0" xfId="53" applyNumberFormat="1" applyFont="1" applyFill="1" applyBorder="1" applyAlignment="1" applyProtection="1">
      <alignment horizontal="center"/>
      <protection/>
    </xf>
    <xf numFmtId="0" fontId="2" fillId="34" borderId="0" xfId="54" applyFill="1" applyProtection="1">
      <alignment/>
      <protection/>
    </xf>
    <xf numFmtId="49" fontId="2" fillId="34" borderId="0" xfId="53" applyNumberFormat="1" applyFont="1" applyFill="1" applyAlignment="1">
      <alignment/>
      <protection/>
    </xf>
    <xf numFmtId="49" fontId="2" fillId="34" borderId="11" xfId="53" applyNumberFormat="1" applyFont="1" applyFill="1" applyBorder="1" applyAlignment="1" applyProtection="1">
      <alignment horizontal="center" wrapText="1"/>
      <protection locked="0"/>
    </xf>
    <xf numFmtId="0" fontId="2" fillId="34" borderId="0" xfId="53" applyFont="1" applyFill="1">
      <alignment/>
      <protection/>
    </xf>
    <xf numFmtId="0" fontId="2" fillId="34" borderId="0" xfId="53" applyFont="1" applyFill="1" applyBorder="1" applyAlignment="1">
      <alignment vertical="top"/>
      <protection/>
    </xf>
    <xf numFmtId="0" fontId="2" fillId="34" borderId="0" xfId="53" applyFont="1" applyFill="1" applyBorder="1" applyAlignment="1" applyProtection="1">
      <alignment horizontal="center" vertical="top"/>
      <protection/>
    </xf>
    <xf numFmtId="0" fontId="2" fillId="34" borderId="0" xfId="53" applyFont="1" applyFill="1" applyBorder="1" applyAlignment="1">
      <alignment horizontal="center" vertical="top"/>
      <protection/>
    </xf>
    <xf numFmtId="49" fontId="7" fillId="34" borderId="0" xfId="53" applyNumberFormat="1" applyFont="1" applyFill="1" applyBorder="1" applyAlignment="1" applyProtection="1">
      <alignment horizontal="center" vertical="justify"/>
      <protection/>
    </xf>
    <xf numFmtId="0" fontId="2" fillId="34" borderId="0" xfId="53" applyFont="1" applyFill="1" applyBorder="1" applyAlignment="1">
      <alignment vertical="center" wrapText="1"/>
      <protection/>
    </xf>
    <xf numFmtId="0" fontId="2" fillId="34" borderId="0" xfId="54" applyFill="1" applyBorder="1" applyAlignment="1" applyProtection="1">
      <alignment horizontal="center"/>
      <protection/>
    </xf>
    <xf numFmtId="0" fontId="2" fillId="34" borderId="0" xfId="53" applyFont="1" applyFill="1" applyBorder="1" applyAlignment="1" applyProtection="1">
      <alignment horizontal="center" vertical="top" wrapText="1"/>
      <protection/>
    </xf>
    <xf numFmtId="0" fontId="0" fillId="34" borderId="0" xfId="0" applyFill="1" applyAlignment="1" applyProtection="1">
      <alignment/>
      <protection/>
    </xf>
    <xf numFmtId="0" fontId="7" fillId="34" borderId="0" xfId="54" applyFont="1" applyFill="1">
      <alignment/>
      <protection/>
    </xf>
    <xf numFmtId="0" fontId="7" fillId="34" borderId="0" xfId="54" applyFont="1" applyFill="1" applyProtection="1">
      <alignment/>
      <protection/>
    </xf>
    <xf numFmtId="180" fontId="14" fillId="34" borderId="0" xfId="54" applyNumberFormat="1" applyFont="1" applyFill="1" applyBorder="1" applyProtection="1">
      <alignment/>
      <protection/>
    </xf>
    <xf numFmtId="0" fontId="2" fillId="34" borderId="0" xfId="56" applyFont="1" applyFill="1" applyAlignment="1">
      <alignment wrapText="1"/>
      <protection/>
    </xf>
    <xf numFmtId="0" fontId="2" fillId="34" borderId="0" xfId="56" applyFill="1" applyAlignment="1">
      <alignment wrapText="1"/>
      <protection/>
    </xf>
    <xf numFmtId="0" fontId="37" fillId="34" borderId="0" xfId="56" applyFont="1" applyFill="1">
      <alignment/>
      <protection/>
    </xf>
    <xf numFmtId="180" fontId="9" fillId="35" borderId="10" xfId="56" applyNumberFormat="1" applyFont="1" applyFill="1" applyBorder="1" applyAlignment="1">
      <alignment horizontal="center"/>
      <protection/>
    </xf>
    <xf numFmtId="180" fontId="9" fillId="35" borderId="10" xfId="56" applyNumberFormat="1" applyFont="1" applyFill="1" applyBorder="1" applyAlignment="1">
      <alignment horizontal="center" vertical="center"/>
      <protection/>
    </xf>
    <xf numFmtId="181" fontId="9" fillId="35" borderId="10" xfId="56" applyNumberFormat="1" applyFont="1" applyFill="1" applyBorder="1" applyAlignment="1">
      <alignment horizontal="right"/>
      <protection/>
    </xf>
    <xf numFmtId="180" fontId="9" fillId="35" borderId="10" xfId="56" applyNumberFormat="1" applyFont="1" applyFill="1" applyBorder="1" applyAlignment="1">
      <alignment horizontal="right" vertical="center"/>
      <protection/>
    </xf>
    <xf numFmtId="180" fontId="9" fillId="35" borderId="10" xfId="56" applyNumberFormat="1" applyFont="1" applyFill="1" applyBorder="1" applyAlignment="1" applyProtection="1">
      <alignment horizontal="center"/>
      <protection/>
    </xf>
    <xf numFmtId="181" fontId="9" fillId="34" borderId="0" xfId="56" applyNumberFormat="1" applyFont="1" applyFill="1">
      <alignment/>
      <protection/>
    </xf>
    <xf numFmtId="181" fontId="16" fillId="35" borderId="10" xfId="0" applyNumberFormat="1" applyFont="1" applyFill="1" applyBorder="1" applyAlignment="1" applyProtection="1">
      <alignment horizontal="center" vertical="center" wrapText="1"/>
      <protection/>
    </xf>
    <xf numFmtId="49" fontId="2" fillId="34" borderId="10" xfId="56" applyNumberFormat="1" applyFill="1" applyBorder="1" applyAlignment="1" applyProtection="1">
      <alignment horizontal="left" vertical="center" wrapText="1"/>
      <protection/>
    </xf>
    <xf numFmtId="181" fontId="2" fillId="34" borderId="10" xfId="56" applyNumberFormat="1" applyFont="1" applyFill="1" applyBorder="1" applyAlignment="1" applyProtection="1">
      <alignment horizontal="right" vertical="center"/>
      <protection/>
    </xf>
    <xf numFmtId="181" fontId="2" fillId="34" borderId="10" xfId="56" applyNumberFormat="1" applyFont="1" applyFill="1" applyBorder="1" applyAlignment="1" applyProtection="1">
      <alignment horizontal="right" vertical="center"/>
      <protection locked="0"/>
    </xf>
    <xf numFmtId="0" fontId="2" fillId="34" borderId="10" xfId="56" applyNumberFormat="1" applyFill="1" applyBorder="1" applyAlignment="1" applyProtection="1">
      <alignment horizontal="left" vertical="center" wrapText="1"/>
      <protection locked="0"/>
    </xf>
    <xf numFmtId="0" fontId="7" fillId="34" borderId="0" xfId="56" applyFont="1" applyFill="1" applyAlignment="1">
      <alignment wrapText="1"/>
      <protection/>
    </xf>
    <xf numFmtId="0" fontId="2" fillId="34" borderId="0" xfId="56" applyFont="1" applyFill="1" applyBorder="1" applyAlignment="1" applyProtection="1">
      <alignment vertical="center" wrapText="1"/>
      <protection/>
    </xf>
    <xf numFmtId="0" fontId="2" fillId="34" borderId="0" xfId="56" applyFill="1" applyBorder="1" applyProtection="1">
      <alignment/>
      <protection/>
    </xf>
    <xf numFmtId="0" fontId="2" fillId="34" borderId="0" xfId="53" applyFont="1" applyFill="1" applyBorder="1" applyAlignment="1" applyProtection="1">
      <alignment horizontal="center" vertical="top"/>
      <protection/>
    </xf>
    <xf numFmtId="0" fontId="2" fillId="34" borderId="0" xfId="53" applyFont="1" applyFill="1" applyBorder="1" applyAlignment="1" applyProtection="1">
      <alignment horizontal="center" vertical="top" wrapText="1"/>
      <protection/>
    </xf>
    <xf numFmtId="0" fontId="0" fillId="34" borderId="0" xfId="0" applyFill="1" applyBorder="1" applyAlignment="1" applyProtection="1">
      <alignment/>
      <protection/>
    </xf>
    <xf numFmtId="0" fontId="2" fillId="34" borderId="0" xfId="56" applyFill="1" applyProtection="1">
      <alignment/>
      <protection/>
    </xf>
    <xf numFmtId="49" fontId="6" fillId="34" borderId="0" xfId="56" applyNumberFormat="1" applyFont="1" applyFill="1" applyBorder="1" applyAlignment="1" applyProtection="1">
      <alignment horizontal="right" wrapText="1"/>
      <protection/>
    </xf>
    <xf numFmtId="49" fontId="2" fillId="34" borderId="0" xfId="53" applyNumberFormat="1" applyFont="1" applyFill="1" applyBorder="1" applyAlignment="1" applyProtection="1">
      <alignment horizontal="center"/>
      <protection/>
    </xf>
    <xf numFmtId="0" fontId="2" fillId="34" borderId="0" xfId="56" applyFill="1" applyBorder="1" applyAlignment="1" applyProtection="1">
      <alignment horizontal="center"/>
      <protection/>
    </xf>
    <xf numFmtId="0" fontId="2" fillId="34" borderId="0" xfId="56" applyFill="1" applyAlignment="1">
      <alignment horizontal="center"/>
      <protection/>
    </xf>
    <xf numFmtId="180" fontId="9" fillId="35" borderId="10" xfId="56" applyNumberFormat="1" applyFont="1" applyFill="1" applyBorder="1" applyAlignment="1" applyProtection="1">
      <alignment horizontal="center" vertical="center"/>
      <protection/>
    </xf>
    <xf numFmtId="180" fontId="9" fillId="35" borderId="10" xfId="56" applyNumberFormat="1" applyFont="1" applyFill="1" applyBorder="1" applyAlignment="1" applyProtection="1">
      <alignment horizontal="right" vertical="center"/>
      <protection/>
    </xf>
    <xf numFmtId="0" fontId="39" fillId="34" borderId="0" xfId="56" applyFont="1" applyFill="1">
      <alignment/>
      <protection/>
    </xf>
    <xf numFmtId="49" fontId="2" fillId="34" borderId="10" xfId="56" applyNumberFormat="1" applyFill="1" applyBorder="1" applyAlignment="1" applyProtection="1">
      <alignment horizontal="left" vertical="center" wrapText="1"/>
      <protection locked="0"/>
    </xf>
    <xf numFmtId="49" fontId="2" fillId="34" borderId="10" xfId="56" applyNumberFormat="1" applyFill="1" applyBorder="1" applyAlignment="1" applyProtection="1">
      <alignment horizontal="center" vertical="center" wrapText="1"/>
      <protection/>
    </xf>
    <xf numFmtId="0" fontId="2" fillId="34" borderId="10" xfId="56" applyNumberFormat="1" applyFill="1" applyBorder="1" applyAlignment="1" applyProtection="1">
      <alignment horizontal="center" vertical="center" wrapText="1"/>
      <protection/>
    </xf>
    <xf numFmtId="0" fontId="37" fillId="34" borderId="0" xfId="56" applyFont="1" applyFill="1" applyAlignment="1">
      <alignment horizontal="center"/>
      <protection/>
    </xf>
    <xf numFmtId="0" fontId="2" fillId="34" borderId="0" xfId="56" applyNumberFormat="1" applyFont="1" applyFill="1" applyAlignment="1">
      <alignment wrapText="1"/>
      <protection/>
    </xf>
    <xf numFmtId="0" fontId="2" fillId="34" borderId="0" xfId="56" applyFont="1" applyFill="1" applyAlignment="1">
      <alignment horizontal="center" wrapText="1"/>
      <protection/>
    </xf>
    <xf numFmtId="0" fontId="7" fillId="34" borderId="0" xfId="56" applyFont="1" applyFill="1" applyAlignment="1">
      <alignment horizontal="center"/>
      <protection/>
    </xf>
    <xf numFmtId="0" fontId="5" fillId="34" borderId="0" xfId="56" applyFont="1" applyFill="1" applyAlignment="1" applyProtection="1">
      <alignment horizontal="center" vertical="center"/>
      <protection/>
    </xf>
    <xf numFmtId="0" fontId="2" fillId="34" borderId="0" xfId="56" applyFont="1" applyFill="1" applyProtection="1">
      <alignment/>
      <protection/>
    </xf>
    <xf numFmtId="49" fontId="6" fillId="34" borderId="0" xfId="56" applyNumberFormat="1" applyFont="1" applyFill="1" applyBorder="1" applyAlignment="1" applyProtection="1">
      <alignment horizontal="center" wrapText="1"/>
      <protection/>
    </xf>
    <xf numFmtId="49" fontId="37" fillId="34" borderId="0" xfId="53" applyNumberFormat="1" applyFont="1" applyFill="1" applyBorder="1" applyAlignment="1" applyProtection="1">
      <alignment horizontal="center"/>
      <protection/>
    </xf>
    <xf numFmtId="0" fontId="37" fillId="34" borderId="0" xfId="53" applyFont="1" applyFill="1" applyBorder="1" applyAlignment="1" applyProtection="1">
      <alignment horizontal="center" vertical="top"/>
      <protection/>
    </xf>
    <xf numFmtId="0" fontId="37" fillId="34" borderId="0" xfId="56" applyFont="1" applyFill="1" applyBorder="1" applyAlignment="1" applyProtection="1">
      <alignment horizontal="center"/>
      <protection/>
    </xf>
    <xf numFmtId="0" fontId="37" fillId="34" borderId="0" xfId="53" applyFont="1" applyFill="1" applyBorder="1" applyAlignment="1" applyProtection="1">
      <alignment horizontal="center" vertical="top" wrapText="1"/>
      <protection/>
    </xf>
    <xf numFmtId="0" fontId="10" fillId="34" borderId="0" xfId="56" applyFont="1" applyFill="1" applyAlignment="1" applyProtection="1">
      <alignment horizontal="center"/>
      <protection/>
    </xf>
    <xf numFmtId="0" fontId="2" fillId="34" borderId="0" xfId="56" applyFill="1" applyAlignment="1" applyProtection="1">
      <alignment horizontal="center" vertical="top"/>
      <protection/>
    </xf>
    <xf numFmtId="0" fontId="5" fillId="34" borderId="0" xfId="56" applyFont="1" applyFill="1" applyAlignment="1" applyProtection="1">
      <alignment vertical="center"/>
      <protection/>
    </xf>
    <xf numFmtId="0" fontId="15" fillId="34" borderId="0" xfId="56" applyFont="1" applyFill="1" applyBorder="1" applyProtection="1">
      <alignment/>
      <protection/>
    </xf>
    <xf numFmtId="0" fontId="15" fillId="34" borderId="0" xfId="56" applyFont="1" applyFill="1" applyProtection="1">
      <alignment/>
      <protection/>
    </xf>
    <xf numFmtId="180" fontId="14" fillId="34" borderId="0" xfId="56" applyNumberFormat="1" applyFont="1" applyFill="1" applyBorder="1" applyProtection="1">
      <alignment/>
      <protection/>
    </xf>
    <xf numFmtId="0" fontId="37" fillId="34" borderId="0" xfId="56" applyFont="1" applyFill="1" applyProtection="1">
      <alignment/>
      <protection/>
    </xf>
    <xf numFmtId="49" fontId="41" fillId="34" borderId="0" xfId="55" applyNumberFormat="1" applyFont="1" applyFill="1" applyBorder="1" applyAlignment="1">
      <alignment horizontal="left"/>
      <protection/>
    </xf>
    <xf numFmtId="0" fontId="3" fillId="34" borderId="0" xfId="53" applyFont="1" applyFill="1" applyBorder="1" applyAlignment="1">
      <alignment horizontal="right"/>
      <protection/>
    </xf>
    <xf numFmtId="0" fontId="8" fillId="34" borderId="0" xfId="55" applyFont="1" applyFill="1" applyBorder="1" applyAlignment="1">
      <alignment horizontal="right" vertical="center" wrapText="1"/>
      <protection/>
    </xf>
    <xf numFmtId="0" fontId="2" fillId="34" borderId="0" xfId="62" applyFill="1">
      <alignment/>
      <protection/>
    </xf>
    <xf numFmtId="0" fontId="2" fillId="34" borderId="0" xfId="55" applyFont="1" applyFill="1" applyBorder="1" applyAlignment="1" applyProtection="1">
      <alignment horizontal="center" vertical="top" wrapText="1"/>
      <protection/>
    </xf>
    <xf numFmtId="0" fontId="2" fillId="34" borderId="12" xfId="55" applyFont="1" applyFill="1" applyBorder="1" applyAlignment="1" applyProtection="1">
      <alignment horizontal="center" vertical="top" wrapText="1"/>
      <protection/>
    </xf>
    <xf numFmtId="0" fontId="4" fillId="34" borderId="0" xfId="55" applyFont="1" applyFill="1" applyBorder="1" applyAlignment="1" applyProtection="1">
      <alignment vertical="top" wrapText="1"/>
      <protection/>
    </xf>
    <xf numFmtId="49" fontId="2" fillId="34" borderId="0" xfId="62" applyNumberFormat="1" applyFont="1" applyFill="1" applyAlignment="1">
      <alignment horizontal="center"/>
      <protection/>
    </xf>
    <xf numFmtId="0" fontId="4" fillId="34" borderId="0" xfId="55" applyFont="1" applyFill="1" applyBorder="1" applyAlignment="1" applyProtection="1">
      <alignment wrapText="1"/>
      <protection/>
    </xf>
    <xf numFmtId="0" fontId="5" fillId="34" borderId="0" xfId="62" applyFont="1" applyFill="1" applyAlignment="1">
      <alignment horizontal="center"/>
      <protection/>
    </xf>
    <xf numFmtId="0" fontId="8" fillId="34" borderId="0" xfId="62" applyFont="1" applyFill="1" applyAlignment="1">
      <alignment/>
      <protection/>
    </xf>
    <xf numFmtId="0" fontId="2" fillId="34" borderId="0" xfId="62" applyFont="1" applyFill="1" applyAlignment="1">
      <alignment horizontal="center"/>
      <protection/>
    </xf>
    <xf numFmtId="0" fontId="31" fillId="34" borderId="0" xfId="56" applyFont="1" applyFill="1" applyBorder="1" applyAlignment="1">
      <alignment horizontal="right" wrapText="1"/>
      <protection/>
    </xf>
    <xf numFmtId="0" fontId="2" fillId="34" borderId="0" xfId="62" applyFont="1" applyFill="1" applyAlignment="1">
      <alignment horizontal="right"/>
      <protection/>
    </xf>
    <xf numFmtId="0" fontId="43" fillId="34" borderId="0" xfId="62" applyFont="1" applyFill="1" applyBorder="1" applyAlignment="1">
      <alignment vertical="top"/>
      <protection/>
    </xf>
    <xf numFmtId="0" fontId="2" fillId="34" borderId="0" xfId="62" applyFill="1" applyBorder="1" applyAlignment="1">
      <alignment horizontal="right"/>
      <protection/>
    </xf>
    <xf numFmtId="49" fontId="9" fillId="34" borderId="10" xfId="62" applyNumberFormat="1" applyFont="1" applyFill="1" applyBorder="1" applyAlignment="1">
      <alignment horizontal="center" wrapText="1"/>
      <protection/>
    </xf>
    <xf numFmtId="0" fontId="2" fillId="34" borderId="10" xfId="55" applyFont="1" applyFill="1" applyBorder="1" applyAlignment="1">
      <alignment horizontal="center" vertical="center" wrapText="1"/>
      <protection/>
    </xf>
    <xf numFmtId="0" fontId="2" fillId="34" borderId="10" xfId="62" applyFont="1" applyFill="1" applyBorder="1" applyAlignment="1">
      <alignment horizontal="center"/>
      <protection/>
    </xf>
    <xf numFmtId="0" fontId="9" fillId="34" borderId="10" xfId="62" applyFont="1" applyFill="1" applyBorder="1" applyAlignment="1">
      <alignment horizontal="left" vertical="center" wrapText="1"/>
      <protection/>
    </xf>
    <xf numFmtId="0" fontId="2" fillId="34" borderId="10" xfId="62" applyFont="1" applyFill="1" applyBorder="1" applyAlignment="1">
      <alignment horizontal="center" vertical="center" wrapText="1"/>
      <protection/>
    </xf>
    <xf numFmtId="182" fontId="2" fillId="36" borderId="10" xfId="62" applyNumberFormat="1" applyFont="1" applyFill="1" applyBorder="1" applyAlignment="1" applyProtection="1">
      <alignment horizontal="right" wrapText="1"/>
      <protection/>
    </xf>
    <xf numFmtId="0" fontId="2" fillId="34" borderId="10" xfId="55" applyFont="1" applyFill="1" applyBorder="1" applyAlignment="1">
      <alignment horizontal="left" vertical="center"/>
      <protection/>
    </xf>
    <xf numFmtId="181" fontId="36" fillId="35" borderId="10" xfId="55" applyNumberFormat="1" applyFont="1" applyFill="1" applyBorder="1" applyAlignment="1">
      <alignment horizontal="right" vertical="center"/>
      <protection/>
    </xf>
    <xf numFmtId="49" fontId="2" fillId="34" borderId="10" xfId="62" applyNumberFormat="1" applyFont="1" applyFill="1" applyBorder="1" applyAlignment="1">
      <alignment horizontal="center" vertical="center" wrapText="1"/>
      <protection/>
    </xf>
    <xf numFmtId="0" fontId="2" fillId="34" borderId="10" xfId="62" applyFont="1" applyFill="1" applyBorder="1" applyAlignment="1">
      <alignment wrapText="1"/>
      <protection/>
    </xf>
    <xf numFmtId="0" fontId="2" fillId="34" borderId="10" xfId="62" applyFont="1" applyFill="1" applyBorder="1">
      <alignment/>
      <protection/>
    </xf>
    <xf numFmtId="0" fontId="46" fillId="34" borderId="10" xfId="62" applyFont="1" applyFill="1" applyBorder="1">
      <alignment/>
      <protection/>
    </xf>
    <xf numFmtId="0" fontId="46" fillId="34" borderId="10" xfId="62" applyFont="1" applyFill="1" applyBorder="1" applyAlignment="1">
      <alignment wrapText="1"/>
      <protection/>
    </xf>
    <xf numFmtId="0" fontId="2" fillId="34" borderId="0" xfId="55" applyFont="1" applyFill="1" applyBorder="1" applyAlignment="1">
      <alignment horizontal="center" vertical="center"/>
      <protection/>
    </xf>
    <xf numFmtId="181" fontId="2" fillId="34" borderId="10" xfId="62" applyNumberFormat="1" applyFont="1" applyFill="1" applyBorder="1" applyAlignment="1" applyProtection="1">
      <alignment horizontal="right" wrapText="1"/>
      <protection locked="0"/>
    </xf>
    <xf numFmtId="0" fontId="2" fillId="34" borderId="10" xfId="55" applyFont="1" applyFill="1" applyBorder="1" applyAlignment="1">
      <alignment horizontal="center"/>
      <protection/>
    </xf>
    <xf numFmtId="0" fontId="2" fillId="34" borderId="10" xfId="55" applyFont="1" applyFill="1" applyBorder="1" applyAlignment="1">
      <alignment horizontal="left"/>
      <protection/>
    </xf>
    <xf numFmtId="181" fontId="36" fillId="35" borderId="10" xfId="55" applyNumberFormat="1" applyFont="1" applyFill="1" applyBorder="1">
      <alignment/>
      <protection/>
    </xf>
    <xf numFmtId="49" fontId="9" fillId="34" borderId="10" xfId="62" applyNumberFormat="1" applyFont="1" applyFill="1" applyBorder="1" applyAlignment="1">
      <alignment horizontal="center" vertical="center" wrapText="1"/>
      <protection/>
    </xf>
    <xf numFmtId="0" fontId="9" fillId="34" borderId="10" xfId="62" applyFont="1" applyFill="1" applyBorder="1" applyAlignment="1">
      <alignment vertical="center" wrapText="1"/>
      <protection/>
    </xf>
    <xf numFmtId="0" fontId="2" fillId="34" borderId="10" xfId="62" applyFont="1" applyFill="1" applyBorder="1" applyAlignment="1">
      <alignment horizontal="center" vertical="center"/>
      <protection/>
    </xf>
    <xf numFmtId="0" fontId="2" fillId="34" borderId="10" xfId="62" applyFont="1" applyFill="1" applyBorder="1" applyAlignment="1">
      <alignment vertical="center" wrapText="1"/>
      <protection/>
    </xf>
    <xf numFmtId="181" fontId="2" fillId="36" borderId="10" xfId="62" applyNumberFormat="1" applyFont="1" applyFill="1" applyBorder="1" applyAlignment="1" applyProtection="1">
      <alignment horizontal="right" wrapText="1"/>
      <protection/>
    </xf>
    <xf numFmtId="4" fontId="2" fillId="36" borderId="10" xfId="62" applyNumberFormat="1" applyFont="1" applyFill="1" applyBorder="1" applyAlignment="1" applyProtection="1">
      <alignment horizontal="right" wrapText="1"/>
      <protection/>
    </xf>
    <xf numFmtId="0" fontId="27" fillId="34" borderId="10" xfId="62" applyFont="1" applyFill="1" applyBorder="1" applyAlignment="1">
      <alignment horizontal="center" vertical="center" wrapText="1"/>
      <protection/>
    </xf>
    <xf numFmtId="0" fontId="45" fillId="34" borderId="0" xfId="62" applyFont="1" applyFill="1">
      <alignment/>
      <protection/>
    </xf>
    <xf numFmtId="0" fontId="2" fillId="34" borderId="12" xfId="62" applyFill="1" applyBorder="1">
      <alignment/>
      <protection/>
    </xf>
    <xf numFmtId="0" fontId="2" fillId="34" borderId="0" xfId="62" applyFill="1" applyBorder="1">
      <alignment/>
      <protection/>
    </xf>
    <xf numFmtId="49" fontId="46" fillId="34" borderId="10" xfId="62" applyNumberFormat="1" applyFont="1" applyFill="1" applyBorder="1" applyAlignment="1">
      <alignment horizontal="center" vertical="center" wrapText="1"/>
      <protection/>
    </xf>
    <xf numFmtId="0" fontId="29" fillId="34" borderId="10" xfId="62" applyFont="1" applyFill="1" applyBorder="1" applyAlignment="1">
      <alignment horizontal="left" wrapText="1"/>
      <protection/>
    </xf>
    <xf numFmtId="0" fontId="29" fillId="34" borderId="10" xfId="62" applyFont="1" applyFill="1" applyBorder="1" applyAlignment="1">
      <alignment wrapText="1"/>
      <protection/>
    </xf>
    <xf numFmtId="0" fontId="9" fillId="34" borderId="10" xfId="62" applyFont="1" applyFill="1" applyBorder="1" applyAlignment="1">
      <alignment wrapText="1"/>
      <protection/>
    </xf>
    <xf numFmtId="49" fontId="2" fillId="34" borderId="10" xfId="62" applyNumberFormat="1" applyFont="1" applyFill="1" applyBorder="1" applyAlignment="1">
      <alignment horizontal="left" vertical="center" wrapText="1"/>
      <protection/>
    </xf>
    <xf numFmtId="0" fontId="2" fillId="34" borderId="10" xfId="62" applyFont="1" applyFill="1" applyBorder="1" applyAlignment="1">
      <alignment horizontal="left" vertical="center" wrapText="1"/>
      <protection/>
    </xf>
    <xf numFmtId="0" fontId="2" fillId="34" borderId="10" xfId="62" applyFont="1" applyFill="1" applyBorder="1" applyAlignment="1">
      <alignment horizontal="justify" wrapText="1"/>
      <protection/>
    </xf>
    <xf numFmtId="0" fontId="2" fillId="34" borderId="10" xfId="62" applyFont="1" applyFill="1" applyBorder="1" applyAlignment="1">
      <alignment horizontal="justify"/>
      <protection/>
    </xf>
    <xf numFmtId="0" fontId="2" fillId="34" borderId="10" xfId="62" applyFont="1" applyFill="1" applyBorder="1" applyAlignment="1">
      <alignment horizontal="left" wrapText="1"/>
      <protection/>
    </xf>
    <xf numFmtId="49" fontId="7" fillId="34" borderId="0" xfId="62" applyNumberFormat="1" applyFont="1" applyFill="1" applyBorder="1" applyAlignment="1">
      <alignment horizontal="center"/>
      <protection/>
    </xf>
    <xf numFmtId="0" fontId="7" fillId="34" borderId="0" xfId="62" applyFont="1" applyFill="1" applyBorder="1" applyAlignment="1">
      <alignment wrapText="1"/>
      <protection/>
    </xf>
    <xf numFmtId="0" fontId="7" fillId="34" borderId="0" xfId="62" applyFont="1" applyFill="1" applyBorder="1" applyAlignment="1">
      <alignment horizontal="center" wrapText="1"/>
      <protection/>
    </xf>
    <xf numFmtId="181" fontId="7" fillId="34" borderId="0" xfId="62" applyNumberFormat="1" applyFont="1" applyFill="1" applyBorder="1" applyAlignment="1">
      <alignment horizontal="right"/>
      <protection/>
    </xf>
    <xf numFmtId="0" fontId="2" fillId="34" borderId="0" xfId="62" applyFont="1" applyFill="1" applyBorder="1" applyAlignment="1">
      <alignment wrapText="1"/>
      <protection/>
    </xf>
    <xf numFmtId="0" fontId="2" fillId="34" borderId="0" xfId="62" applyFont="1" applyFill="1">
      <alignment/>
      <protection/>
    </xf>
    <xf numFmtId="0" fontId="2" fillId="34" borderId="0" xfId="55" applyFont="1" applyFill="1" applyBorder="1" applyAlignment="1">
      <alignment horizontal="center" vertical="top"/>
      <protection/>
    </xf>
    <xf numFmtId="49" fontId="2" fillId="34" borderId="0" xfId="55" applyNumberFormat="1" applyFont="1" applyFill="1" applyBorder="1" applyAlignment="1" applyProtection="1">
      <alignment wrapText="1"/>
      <protection/>
    </xf>
    <xf numFmtId="0" fontId="2" fillId="34" borderId="0" xfId="62" applyFill="1" applyAlignment="1">
      <alignment horizontal="center"/>
      <protection/>
    </xf>
    <xf numFmtId="0" fontId="2" fillId="34" borderId="0" xfId="62" applyFill="1" applyAlignment="1">
      <alignment horizontal="right"/>
      <protection/>
    </xf>
    <xf numFmtId="0" fontId="9" fillId="34" borderId="0" xfId="62" applyFont="1" applyFill="1">
      <alignment/>
      <protection/>
    </xf>
    <xf numFmtId="0" fontId="2" fillId="34" borderId="0" xfId="62" applyFill="1" applyProtection="1">
      <alignment/>
      <protection/>
    </xf>
    <xf numFmtId="0" fontId="2" fillId="34" borderId="0" xfId="62" applyFill="1" applyBorder="1" applyProtection="1">
      <alignment/>
      <protection/>
    </xf>
    <xf numFmtId="0" fontId="42" fillId="34" borderId="0" xfId="55" applyFont="1" applyFill="1" applyBorder="1" applyAlignment="1" applyProtection="1">
      <alignment vertical="top"/>
      <protection/>
    </xf>
    <xf numFmtId="49" fontId="42" fillId="34" borderId="0" xfId="55" applyNumberFormat="1" applyFont="1" applyFill="1" applyBorder="1" applyAlignment="1" applyProtection="1">
      <alignment wrapText="1"/>
      <protection/>
    </xf>
    <xf numFmtId="0" fontId="2" fillId="0" borderId="0" xfId="62" applyProtection="1">
      <alignment/>
      <protection/>
    </xf>
    <xf numFmtId="49" fontId="7" fillId="34" borderId="11" xfId="62" applyNumberFormat="1" applyFont="1" applyFill="1" applyBorder="1" applyAlignment="1" applyProtection="1">
      <alignment horizontal="center" wrapText="1"/>
      <protection locked="0"/>
    </xf>
    <xf numFmtId="0" fontId="7" fillId="34" borderId="0" xfId="62" applyFont="1" applyFill="1" applyBorder="1" applyAlignment="1">
      <alignment horizontal="center"/>
      <protection/>
    </xf>
    <xf numFmtId="49" fontId="7" fillId="34" borderId="0" xfId="62" applyNumberFormat="1" applyFont="1" applyFill="1" applyAlignment="1" applyProtection="1">
      <alignment horizontal="center" wrapText="1"/>
      <protection locked="0"/>
    </xf>
    <xf numFmtId="0" fontId="7" fillId="34" borderId="0" xfId="55" applyFont="1" applyFill="1" applyBorder="1" applyAlignment="1">
      <alignment horizontal="center" vertical="top"/>
      <protection/>
    </xf>
    <xf numFmtId="0" fontId="7" fillId="34" borderId="0" xfId="55" applyFont="1" applyFill="1" applyBorder="1" applyAlignment="1">
      <alignment vertical="top"/>
      <protection/>
    </xf>
    <xf numFmtId="0" fontId="7" fillId="34" borderId="12" xfId="55" applyFont="1" applyFill="1" applyBorder="1" applyAlignment="1">
      <alignment horizontal="right" vertical="top"/>
      <protection/>
    </xf>
    <xf numFmtId="0" fontId="7" fillId="34" borderId="0" xfId="55" applyFont="1" applyFill="1" applyBorder="1" applyAlignment="1">
      <alignment horizontal="right" vertical="top"/>
      <protection/>
    </xf>
    <xf numFmtId="0" fontId="7" fillId="34" borderId="0" xfId="55" applyFont="1" applyFill="1" applyBorder="1" applyAlignment="1">
      <alignment horizontal="left" vertical="top"/>
      <protection/>
    </xf>
    <xf numFmtId="0" fontId="7" fillId="34" borderId="0" xfId="62" applyFont="1" applyFill="1" applyAlignment="1">
      <alignment horizontal="center"/>
      <protection/>
    </xf>
    <xf numFmtId="0" fontId="7" fillId="34" borderId="0" xfId="62" applyFont="1" applyFill="1" applyAlignment="1">
      <alignment horizontal="right"/>
      <protection/>
    </xf>
    <xf numFmtId="0" fontId="0" fillId="0" borderId="0" xfId="0" applyAlignment="1">
      <alignment wrapText="1"/>
    </xf>
    <xf numFmtId="0" fontId="2" fillId="34" borderId="13" xfId="56" applyFont="1" applyFill="1" applyBorder="1" applyAlignment="1">
      <alignment horizontal="center" vertical="center" wrapText="1"/>
      <protection/>
    </xf>
    <xf numFmtId="0" fontId="2" fillId="34" borderId="10" xfId="62" applyFont="1" applyFill="1" applyBorder="1" applyAlignment="1">
      <alignment horizontal="center" vertical="center" wrapText="1"/>
      <protection/>
    </xf>
    <xf numFmtId="49" fontId="18" fillId="0" borderId="0" xfId="54" applyNumberFormat="1" applyFont="1" applyFill="1">
      <alignment/>
      <protection/>
    </xf>
    <xf numFmtId="0" fontId="3" fillId="0" borderId="0" xfId="53" applyFont="1" applyFill="1" applyBorder="1" applyAlignment="1">
      <alignment horizontal="center"/>
      <protection/>
    </xf>
    <xf numFmtId="182" fontId="2" fillId="34" borderId="10" xfId="62" applyNumberFormat="1" applyFont="1" applyFill="1" applyBorder="1" applyAlignment="1" applyProtection="1">
      <alignment horizontal="right" wrapText="1"/>
      <protection locked="0"/>
    </xf>
    <xf numFmtId="182" fontId="86" fillId="34" borderId="10" xfId="62" applyNumberFormat="1" applyFont="1" applyFill="1" applyBorder="1" applyAlignment="1" applyProtection="1">
      <alignment horizontal="right" wrapText="1"/>
      <protection locked="0"/>
    </xf>
    <xf numFmtId="183" fontId="87" fillId="34" borderId="10" xfId="54" applyNumberFormat="1" applyFont="1" applyFill="1" applyBorder="1" applyAlignment="1" applyProtection="1">
      <alignment/>
      <protection locked="0"/>
    </xf>
    <xf numFmtId="3" fontId="87" fillId="34" borderId="14" xfId="54" applyNumberFormat="1" applyFont="1" applyFill="1" applyBorder="1" applyAlignment="1" applyProtection="1">
      <alignment/>
      <protection locked="0"/>
    </xf>
    <xf numFmtId="3" fontId="87" fillId="34" borderId="10" xfId="54" applyNumberFormat="1" applyFont="1" applyFill="1" applyBorder="1" applyAlignment="1" applyProtection="1">
      <alignment/>
      <protection locked="0"/>
    </xf>
    <xf numFmtId="183" fontId="87" fillId="34" borderId="10" xfId="54" applyNumberFormat="1" applyFont="1" applyFill="1" applyBorder="1" applyAlignment="1" applyProtection="1">
      <alignment horizontal="center" vertical="center"/>
      <protection/>
    </xf>
    <xf numFmtId="180" fontId="88" fillId="34" borderId="10" xfId="56" applyNumberFormat="1" applyFont="1" applyFill="1" applyBorder="1" applyAlignment="1" applyProtection="1">
      <alignment horizontal="right" vertical="center"/>
      <protection locked="0"/>
    </xf>
    <xf numFmtId="180" fontId="86" fillId="34" borderId="10" xfId="56" applyNumberFormat="1" applyFont="1" applyFill="1" applyBorder="1" applyAlignment="1" applyProtection="1">
      <alignment horizontal="right" vertical="center"/>
      <protection locked="0"/>
    </xf>
    <xf numFmtId="182" fontId="86" fillId="36" borderId="10" xfId="62" applyNumberFormat="1" applyFont="1" applyFill="1" applyBorder="1" applyAlignment="1" applyProtection="1">
      <alignment horizontal="right" wrapText="1"/>
      <protection/>
    </xf>
    <xf numFmtId="181" fontId="86" fillId="34" borderId="10" xfId="62" applyNumberFormat="1" applyFont="1" applyFill="1" applyBorder="1" applyAlignment="1" applyProtection="1">
      <alignment horizontal="right" wrapText="1"/>
      <protection locked="0"/>
    </xf>
    <xf numFmtId="181" fontId="88" fillId="36" borderId="10" xfId="62" applyNumberFormat="1" applyFont="1" applyFill="1" applyBorder="1" applyAlignment="1" applyProtection="1">
      <alignment horizontal="right" wrapText="1"/>
      <protection/>
    </xf>
    <xf numFmtId="183" fontId="87" fillId="34" borderId="14" xfId="54" applyNumberFormat="1" applyFont="1" applyFill="1" applyBorder="1" applyAlignment="1" applyProtection="1">
      <alignment/>
      <protection locked="0"/>
    </xf>
    <xf numFmtId="3" fontId="87" fillId="34" borderId="10" xfId="54" applyNumberFormat="1" applyFont="1" applyFill="1" applyBorder="1" applyAlignment="1" applyProtection="1">
      <alignment horizontal="right"/>
      <protection locked="0"/>
    </xf>
    <xf numFmtId="0" fontId="87" fillId="34" borderId="10" xfId="54" applyFont="1" applyFill="1" applyBorder="1" applyAlignment="1" applyProtection="1">
      <alignment horizontal="center" vertical="center"/>
      <protection/>
    </xf>
    <xf numFmtId="180" fontId="86" fillId="35" borderId="10" xfId="56" applyNumberFormat="1" applyFont="1" applyFill="1" applyBorder="1" applyAlignment="1" applyProtection="1">
      <alignment horizontal="right" vertical="center"/>
      <protection/>
    </xf>
    <xf numFmtId="181" fontId="86" fillId="36" borderId="10" xfId="62" applyNumberFormat="1" applyFont="1" applyFill="1" applyBorder="1" applyAlignment="1" applyProtection="1">
      <alignment horizontal="right" wrapText="1"/>
      <protection/>
    </xf>
    <xf numFmtId="180" fontId="87" fillId="35" borderId="14" xfId="54" applyNumberFormat="1" applyFont="1" applyFill="1" applyBorder="1" applyAlignment="1" applyProtection="1">
      <alignment/>
      <protection/>
    </xf>
    <xf numFmtId="0" fontId="34" fillId="34" borderId="0" xfId="0" applyFont="1" applyFill="1" applyAlignment="1">
      <alignment horizontal="center"/>
    </xf>
    <xf numFmtId="0" fontId="21" fillId="35" borderId="11" xfId="54" applyFont="1" applyFill="1" applyBorder="1" applyAlignment="1" applyProtection="1">
      <alignment horizontal="center" wrapText="1"/>
      <protection/>
    </xf>
    <xf numFmtId="0" fontId="4" fillId="34" borderId="12" xfId="54" applyFont="1" applyFill="1" applyBorder="1" applyAlignment="1" applyProtection="1">
      <alignment horizontal="center" vertical="top" wrapText="1"/>
      <protection/>
    </xf>
    <xf numFmtId="0" fontId="20" fillId="35" borderId="11" xfId="53" applyNumberFormat="1" applyFont="1" applyFill="1" applyBorder="1" applyAlignment="1" applyProtection="1">
      <alignment horizontal="center" wrapText="1"/>
      <protection locked="0"/>
    </xf>
    <xf numFmtId="0" fontId="4" fillId="34" borderId="12" xfId="53" applyFont="1" applyFill="1" applyBorder="1" applyAlignment="1" applyProtection="1">
      <alignment horizontal="center" vertical="top" wrapText="1"/>
      <protection/>
    </xf>
    <xf numFmtId="0" fontId="31" fillId="37" borderId="10" xfId="0" applyFont="1" applyFill="1" applyBorder="1" applyAlignment="1" applyProtection="1">
      <alignment horizontal="center" vertical="center"/>
      <protection/>
    </xf>
    <xf numFmtId="0" fontId="21" fillId="34" borderId="11" xfId="54" applyFont="1" applyFill="1" applyBorder="1" applyAlignment="1" applyProtection="1">
      <alignment horizontal="center"/>
      <protection/>
    </xf>
    <xf numFmtId="0" fontId="9" fillId="38" borderId="10" xfId="54" applyFont="1" applyFill="1" applyBorder="1" applyAlignment="1">
      <alignment horizontal="center" vertical="center" wrapText="1"/>
      <protection/>
    </xf>
    <xf numFmtId="0" fontId="2" fillId="38" borderId="10" xfId="54" applyFont="1" applyFill="1" applyBorder="1" applyAlignment="1">
      <alignment horizontal="center" vertical="center" wrapText="1"/>
      <protection/>
    </xf>
    <xf numFmtId="0" fontId="2" fillId="38" borderId="10" xfId="54" applyFont="1" applyFill="1" applyBorder="1" applyAlignment="1">
      <alignment horizontal="center" vertical="center" wrapText="1"/>
      <protection/>
    </xf>
    <xf numFmtId="0" fontId="2" fillId="38" borderId="10" xfId="54" applyFont="1" applyFill="1" applyBorder="1" applyAlignment="1">
      <alignment horizontal="left" vertical="center" wrapText="1"/>
      <protection/>
    </xf>
    <xf numFmtId="0" fontId="9" fillId="38" borderId="10" xfId="54" applyFont="1" applyFill="1" applyBorder="1" applyAlignment="1">
      <alignment horizontal="left" vertical="center" wrapText="1"/>
      <protection/>
    </xf>
    <xf numFmtId="0" fontId="22" fillId="34" borderId="12" xfId="54" applyFont="1" applyFill="1" applyBorder="1" applyAlignment="1" applyProtection="1">
      <alignment horizontal="center" vertical="top" wrapText="1"/>
      <protection/>
    </xf>
    <xf numFmtId="0" fontId="26" fillId="34" borderId="10" xfId="0" applyFont="1" applyFill="1" applyBorder="1" applyAlignment="1" applyProtection="1">
      <alignment horizontal="center" vertical="center" wrapText="1"/>
      <protection/>
    </xf>
    <xf numFmtId="0" fontId="26" fillId="34" borderId="17" xfId="0" applyFont="1" applyFill="1" applyBorder="1" applyAlignment="1" applyProtection="1">
      <alignment horizontal="center" vertical="center" wrapText="1"/>
      <protection/>
    </xf>
    <xf numFmtId="0" fontId="26" fillId="34" borderId="20" xfId="0" applyFont="1" applyFill="1" applyBorder="1" applyAlignment="1" applyProtection="1">
      <alignment horizontal="center" vertical="center" wrapText="1"/>
      <protection/>
    </xf>
    <xf numFmtId="0" fontId="26" fillId="34" borderId="18" xfId="0" applyFont="1" applyFill="1" applyBorder="1" applyAlignment="1" applyProtection="1">
      <alignment horizontal="center" vertical="center" wrapText="1"/>
      <protection/>
    </xf>
    <xf numFmtId="0" fontId="26" fillId="34" borderId="19" xfId="0" applyFont="1" applyFill="1" applyBorder="1" applyAlignment="1" applyProtection="1">
      <alignment horizontal="center" vertical="center" wrapText="1"/>
      <protection/>
    </xf>
    <xf numFmtId="0" fontId="26" fillId="34" borderId="21" xfId="0" applyFont="1" applyFill="1" applyBorder="1" applyAlignment="1" applyProtection="1">
      <alignment horizontal="center" vertical="center" wrapText="1"/>
      <protection/>
    </xf>
    <xf numFmtId="0" fontId="26" fillId="34" borderId="22" xfId="0" applyFont="1" applyFill="1" applyBorder="1" applyAlignment="1" applyProtection="1">
      <alignment horizontal="center" vertical="center" wrapText="1"/>
      <protection/>
    </xf>
    <xf numFmtId="0" fontId="26" fillId="34" borderId="12" xfId="0" applyFont="1" applyFill="1" applyBorder="1" applyAlignment="1" applyProtection="1">
      <alignment horizontal="center" vertical="center" wrapText="1"/>
      <protection/>
    </xf>
    <xf numFmtId="0" fontId="26" fillId="34" borderId="0" xfId="0" applyFont="1" applyFill="1" applyBorder="1" applyAlignment="1" applyProtection="1">
      <alignment horizontal="center" vertical="center" wrapText="1"/>
      <protection/>
    </xf>
    <xf numFmtId="0" fontId="20" fillId="34" borderId="11" xfId="53" applyNumberFormat="1" applyFont="1" applyFill="1" applyBorder="1" applyAlignment="1" applyProtection="1">
      <alignment horizontal="center" wrapText="1"/>
      <protection/>
    </xf>
    <xf numFmtId="0" fontId="22" fillId="34" borderId="12" xfId="53" applyFont="1" applyFill="1" applyBorder="1" applyAlignment="1" applyProtection="1">
      <alignment horizontal="center" vertical="top" wrapText="1"/>
      <protection/>
    </xf>
    <xf numFmtId="0" fontId="5" fillId="34" borderId="0" xfId="54" applyFont="1" applyFill="1" applyAlignment="1">
      <alignment horizontal="center" vertical="center" wrapText="1"/>
      <protection/>
    </xf>
    <xf numFmtId="0" fontId="7" fillId="34" borderId="0" xfId="53" applyFont="1" applyFill="1" applyBorder="1" applyAlignment="1">
      <alignment horizontal="center" vertical="top" wrapText="1"/>
      <protection/>
    </xf>
    <xf numFmtId="49" fontId="2" fillId="34" borderId="11" xfId="53" applyNumberFormat="1" applyFont="1" applyFill="1" applyBorder="1" applyAlignment="1" applyProtection="1">
      <alignment horizontal="center" wrapText="1"/>
      <protection locked="0"/>
    </xf>
    <xf numFmtId="49" fontId="2" fillId="34" borderId="11" xfId="53" applyNumberFormat="1" applyFont="1" applyFill="1" applyBorder="1" applyAlignment="1" applyProtection="1">
      <alignment horizontal="center" wrapText="1"/>
      <protection locked="0"/>
    </xf>
    <xf numFmtId="0" fontId="2" fillId="34" borderId="10" xfId="54" applyFont="1" applyFill="1" applyBorder="1" applyAlignment="1">
      <alignment horizontal="center" vertical="center" wrapText="1"/>
      <protection/>
    </xf>
    <xf numFmtId="0" fontId="2" fillId="34" borderId="17" xfId="54" applyFont="1" applyFill="1" applyBorder="1" applyAlignment="1">
      <alignment horizontal="center" vertical="center" wrapText="1"/>
      <protection/>
    </xf>
    <xf numFmtId="0" fontId="2" fillId="34" borderId="19" xfId="54" applyFont="1" applyFill="1" applyBorder="1" applyAlignment="1">
      <alignment horizontal="center" vertical="center" wrapText="1"/>
      <protection/>
    </xf>
    <xf numFmtId="0" fontId="2" fillId="34" borderId="18" xfId="54" applyFont="1" applyFill="1" applyBorder="1" applyAlignment="1">
      <alignment horizontal="center" vertical="center" wrapText="1"/>
      <protection/>
    </xf>
    <xf numFmtId="49" fontId="2" fillId="34" borderId="11" xfId="54" applyNumberFormat="1" applyFont="1" applyFill="1" applyBorder="1" applyAlignment="1" applyProtection="1">
      <alignment horizontal="center" wrapText="1"/>
      <protection locked="0"/>
    </xf>
    <xf numFmtId="49" fontId="2" fillId="34" borderId="11" xfId="54" applyNumberFormat="1" applyFill="1" applyBorder="1" applyAlignment="1" applyProtection="1">
      <alignment horizontal="center" wrapText="1"/>
      <protection locked="0"/>
    </xf>
    <xf numFmtId="0" fontId="7" fillId="34" borderId="0" xfId="53" applyFont="1" applyFill="1" applyBorder="1" applyAlignment="1">
      <alignment horizontal="center" vertical="top"/>
      <protection/>
    </xf>
    <xf numFmtId="0" fontId="7" fillId="34" borderId="0" xfId="53" applyFont="1" applyFill="1" applyBorder="1" applyAlignment="1">
      <alignment horizontal="center" vertical="justify"/>
      <protection/>
    </xf>
    <xf numFmtId="0" fontId="2" fillId="34" borderId="10" xfId="54" applyFont="1" applyFill="1" applyBorder="1" applyAlignment="1">
      <alignment horizontal="center" vertical="center" wrapText="1"/>
      <protection/>
    </xf>
    <xf numFmtId="0" fontId="4" fillId="34" borderId="0" xfId="54" applyFont="1" applyFill="1" applyBorder="1" applyAlignment="1">
      <alignment horizontal="left" vertical="top" wrapText="1"/>
      <protection/>
    </xf>
    <xf numFmtId="49" fontId="2" fillId="34" borderId="0" xfId="53" applyNumberFormat="1" applyFont="1" applyFill="1" applyAlignment="1">
      <alignment/>
      <protection/>
    </xf>
    <xf numFmtId="0" fontId="2" fillId="34" borderId="0" xfId="53" applyFont="1" applyFill="1" applyBorder="1" applyAlignment="1">
      <alignment vertical="center" wrapText="1"/>
      <protection/>
    </xf>
    <xf numFmtId="49" fontId="4" fillId="34" borderId="10" xfId="54" applyNumberFormat="1" applyFont="1" applyFill="1" applyBorder="1" applyAlignment="1">
      <alignment horizontal="center" vertical="center" wrapText="1"/>
      <protection/>
    </xf>
    <xf numFmtId="0" fontId="2" fillId="34" borderId="20" xfId="54" applyFont="1" applyFill="1" applyBorder="1" applyAlignment="1">
      <alignment horizontal="center" vertical="center" wrapText="1"/>
      <protection/>
    </xf>
    <xf numFmtId="0" fontId="2" fillId="34" borderId="21" xfId="54" applyFont="1" applyFill="1" applyBorder="1" applyAlignment="1">
      <alignment horizontal="center" vertical="center" wrapText="1"/>
      <protection/>
    </xf>
    <xf numFmtId="0" fontId="2" fillId="34" borderId="15" xfId="54" applyFont="1" applyFill="1" applyBorder="1" applyAlignment="1">
      <alignment horizontal="center" vertical="center" wrapText="1"/>
      <protection/>
    </xf>
    <xf numFmtId="0" fontId="2" fillId="34" borderId="16" xfId="54" applyFont="1" applyFill="1" applyBorder="1" applyAlignment="1">
      <alignment horizontal="center" vertical="center" wrapText="1"/>
      <protection/>
    </xf>
    <xf numFmtId="0" fontId="21" fillId="34" borderId="11" xfId="56" applyFont="1" applyFill="1" applyBorder="1" applyAlignment="1" applyProtection="1">
      <alignment horizontal="center"/>
      <protection/>
    </xf>
    <xf numFmtId="0" fontId="4" fillId="34" borderId="12" xfId="56" applyFont="1" applyFill="1" applyBorder="1" applyAlignment="1" applyProtection="1">
      <alignment horizontal="center" vertical="top" wrapText="1"/>
      <protection/>
    </xf>
    <xf numFmtId="0" fontId="31" fillId="37" borderId="17" xfId="0" applyFont="1" applyFill="1" applyBorder="1" applyAlignment="1" applyProtection="1">
      <alignment horizontal="center" vertical="center"/>
      <protection/>
    </xf>
    <xf numFmtId="0" fontId="31" fillId="37" borderId="18" xfId="0" applyFont="1" applyFill="1" applyBorder="1" applyAlignment="1" applyProtection="1">
      <alignment horizontal="center" vertical="center"/>
      <protection/>
    </xf>
    <xf numFmtId="0" fontId="31" fillId="37" borderId="19" xfId="0" applyFont="1" applyFill="1" applyBorder="1" applyAlignment="1" applyProtection="1">
      <alignment horizontal="center" vertical="center"/>
      <protection/>
    </xf>
    <xf numFmtId="0" fontId="26" fillId="34" borderId="13" xfId="0" applyFont="1" applyFill="1" applyBorder="1" applyAlignment="1" applyProtection="1">
      <alignment horizontal="center" vertical="center" wrapText="1"/>
      <protection/>
    </xf>
    <xf numFmtId="0" fontId="26" fillId="34" borderId="14" xfId="0" applyFont="1" applyFill="1" applyBorder="1" applyAlignment="1" applyProtection="1">
      <alignment horizontal="center" vertical="center" wrapText="1"/>
      <protection/>
    </xf>
    <xf numFmtId="0" fontId="2" fillId="34" borderId="13" xfId="56" applyFont="1" applyFill="1" applyBorder="1" applyAlignment="1">
      <alignment horizontal="center" vertical="center" wrapText="1"/>
      <protection/>
    </xf>
    <xf numFmtId="0" fontId="2" fillId="34" borderId="23" xfId="56" applyFont="1" applyFill="1" applyBorder="1" applyAlignment="1">
      <alignment horizontal="center" vertical="center" wrapText="1"/>
      <protection/>
    </xf>
    <xf numFmtId="0" fontId="2" fillId="34" borderId="14" xfId="56" applyFont="1" applyFill="1" applyBorder="1" applyAlignment="1">
      <alignment horizontal="center" vertical="center" wrapText="1"/>
      <protection/>
    </xf>
    <xf numFmtId="0" fontId="2" fillId="34" borderId="17" xfId="56" applyFont="1" applyFill="1" applyBorder="1" applyAlignment="1">
      <alignment horizontal="center" vertical="center" wrapText="1"/>
      <protection/>
    </xf>
    <xf numFmtId="0" fontId="2" fillId="34" borderId="18" xfId="56" applyFont="1" applyFill="1" applyBorder="1" applyAlignment="1">
      <alignment horizontal="center" vertical="center" wrapText="1"/>
      <protection/>
    </xf>
    <xf numFmtId="0" fontId="2" fillId="34" borderId="19" xfId="56" applyFont="1" applyFill="1" applyBorder="1" applyAlignment="1">
      <alignment horizontal="center" vertical="center" wrapText="1"/>
      <protection/>
    </xf>
    <xf numFmtId="49" fontId="2" fillId="34" borderId="18" xfId="53" applyNumberFormat="1" applyFont="1" applyFill="1" applyBorder="1" applyAlignment="1" applyProtection="1">
      <alignment horizontal="center"/>
      <protection locked="0"/>
    </xf>
    <xf numFmtId="0" fontId="5" fillId="34" borderId="0" xfId="56" applyFont="1" applyFill="1" applyAlignment="1">
      <alignment horizontal="center" vertical="center" wrapText="1"/>
      <protection/>
    </xf>
    <xf numFmtId="49" fontId="4" fillId="34" borderId="13" xfId="56" applyNumberFormat="1" applyFont="1" applyFill="1" applyBorder="1" applyAlignment="1">
      <alignment horizontal="center" vertical="center" wrapText="1"/>
      <protection/>
    </xf>
    <xf numFmtId="49" fontId="4" fillId="34" borderId="23" xfId="56" applyNumberFormat="1" applyFont="1" applyFill="1" applyBorder="1" applyAlignment="1">
      <alignment horizontal="center" vertical="center" wrapText="1"/>
      <protection/>
    </xf>
    <xf numFmtId="49" fontId="4" fillId="34" borderId="14" xfId="56" applyNumberFormat="1" applyFont="1" applyFill="1" applyBorder="1" applyAlignment="1">
      <alignment horizontal="center" vertical="center" wrapText="1"/>
      <protection/>
    </xf>
    <xf numFmtId="49" fontId="2" fillId="34" borderId="12" xfId="53" applyNumberFormat="1" applyFont="1" applyFill="1" applyBorder="1" applyAlignment="1">
      <alignment/>
      <protection/>
    </xf>
    <xf numFmtId="0" fontId="2" fillId="34" borderId="0" xfId="53" applyFont="1" applyFill="1" applyBorder="1" applyAlignment="1">
      <alignment vertical="center" wrapText="1"/>
      <protection/>
    </xf>
    <xf numFmtId="0" fontId="2" fillId="34" borderId="12" xfId="53" applyFont="1" applyFill="1" applyBorder="1" applyAlignment="1">
      <alignment horizontal="center" vertical="top" wrapText="1"/>
      <protection/>
    </xf>
    <xf numFmtId="0" fontId="2" fillId="34" borderId="11" xfId="56" applyFill="1" applyBorder="1" applyProtection="1">
      <alignment/>
      <protection locked="0"/>
    </xf>
    <xf numFmtId="0" fontId="2" fillId="34" borderId="12" xfId="53" applyFont="1" applyFill="1" applyBorder="1" applyAlignment="1">
      <alignment horizontal="center" vertical="top"/>
      <protection/>
    </xf>
    <xf numFmtId="49" fontId="2" fillId="34" borderId="11" xfId="53" applyNumberFormat="1" applyFont="1" applyFill="1" applyBorder="1" applyAlignment="1" applyProtection="1">
      <alignment horizontal="center"/>
      <protection locked="0"/>
    </xf>
    <xf numFmtId="0" fontId="2" fillId="34" borderId="12" xfId="53" applyFont="1" applyFill="1" applyBorder="1" applyAlignment="1">
      <alignment horizontal="center" vertical="justify"/>
      <protection/>
    </xf>
    <xf numFmtId="14" fontId="2" fillId="34" borderId="11" xfId="56" applyNumberFormat="1" applyFill="1" applyBorder="1" applyAlignment="1" applyProtection="1">
      <alignment horizontal="center"/>
      <protection locked="0"/>
    </xf>
    <xf numFmtId="0" fontId="2" fillId="34" borderId="0" xfId="53" applyFont="1" applyFill="1" applyBorder="1" applyAlignment="1">
      <alignment horizontal="center" vertical="top"/>
      <protection/>
    </xf>
    <xf numFmtId="0" fontId="2" fillId="34" borderId="0" xfId="53" applyFont="1" applyFill="1" applyBorder="1" applyAlignment="1">
      <alignment horizontal="center" vertical="top" wrapText="1"/>
      <protection/>
    </xf>
    <xf numFmtId="0" fontId="2" fillId="34" borderId="10" xfId="56" applyFont="1" applyFill="1" applyBorder="1" applyAlignment="1">
      <alignment horizontal="center" vertical="center" wrapText="1"/>
      <protection/>
    </xf>
    <xf numFmtId="0" fontId="2" fillId="34" borderId="10" xfId="56" applyFill="1" applyBorder="1" applyAlignment="1">
      <alignment horizontal="center" vertical="center" wrapText="1"/>
      <protection/>
    </xf>
    <xf numFmtId="49" fontId="4" fillId="34" borderId="10" xfId="56" applyNumberFormat="1" applyFont="1" applyFill="1" applyBorder="1" applyAlignment="1">
      <alignment horizontal="center" vertical="center" wrapText="1"/>
      <protection/>
    </xf>
    <xf numFmtId="0" fontId="4" fillId="34" borderId="0" xfId="56" applyFont="1" applyFill="1" applyBorder="1" applyAlignment="1" applyProtection="1">
      <alignment horizontal="center" vertical="top" wrapText="1"/>
      <protection/>
    </xf>
    <xf numFmtId="0" fontId="4" fillId="34" borderId="0" xfId="53" applyFont="1" applyFill="1" applyBorder="1" applyAlignment="1" applyProtection="1">
      <alignment horizontal="center" vertical="top" wrapText="1"/>
      <protection/>
    </xf>
    <xf numFmtId="49" fontId="2" fillId="34" borderId="0" xfId="53" applyNumberFormat="1" applyFont="1" applyFill="1" applyAlignment="1">
      <alignment/>
      <protection/>
    </xf>
    <xf numFmtId="49" fontId="4" fillId="34" borderId="10" xfId="56" applyNumberFormat="1" applyFont="1" applyFill="1" applyBorder="1" applyAlignment="1">
      <alignment horizontal="center" vertical="center" wrapText="1"/>
      <protection/>
    </xf>
    <xf numFmtId="0" fontId="21" fillId="34" borderId="11" xfId="62" applyNumberFormat="1" applyFont="1" applyFill="1" applyBorder="1" applyAlignment="1" applyProtection="1">
      <alignment horizontal="center" wrapText="1"/>
      <protection locked="0"/>
    </xf>
    <xf numFmtId="0" fontId="2" fillId="34" borderId="0" xfId="62" applyFont="1" applyFill="1" applyBorder="1" applyAlignment="1" applyProtection="1">
      <alignment horizontal="center" vertical="top"/>
      <protection locked="0"/>
    </xf>
    <xf numFmtId="0" fontId="21" fillId="34" borderId="11" xfId="62" applyFont="1" applyFill="1" applyBorder="1" applyAlignment="1" applyProtection="1">
      <alignment horizontal="center" vertical="top"/>
      <protection locked="0"/>
    </xf>
    <xf numFmtId="0" fontId="2" fillId="34" borderId="0" xfId="62" applyFont="1" applyFill="1" applyBorder="1" applyAlignment="1" applyProtection="1">
      <alignment horizontal="center" vertical="top" wrapText="1"/>
      <protection locked="0"/>
    </xf>
    <xf numFmtId="49" fontId="9" fillId="34" borderId="10" xfId="62" applyNumberFormat="1" applyFont="1" applyFill="1" applyBorder="1" applyAlignment="1">
      <alignment horizontal="center" vertical="center" wrapText="1"/>
      <protection/>
    </xf>
    <xf numFmtId="0" fontId="9" fillId="34" borderId="10" xfId="62" applyFont="1" applyFill="1" applyBorder="1" applyAlignment="1">
      <alignment horizontal="center" vertical="center"/>
      <protection/>
    </xf>
    <xf numFmtId="0" fontId="9" fillId="34" borderId="10" xfId="62" applyFont="1" applyFill="1" applyBorder="1" applyAlignment="1">
      <alignment horizontal="center" vertical="center" wrapText="1"/>
      <protection/>
    </xf>
    <xf numFmtId="0" fontId="5" fillId="34" borderId="0" xfId="62" applyFont="1" applyFill="1" applyAlignment="1">
      <alignment horizontal="center" wrapText="1"/>
      <protection/>
    </xf>
    <xf numFmtId="0" fontId="44" fillId="34" borderId="10" xfId="55" applyFont="1" applyFill="1" applyBorder="1" applyAlignment="1">
      <alignment horizontal="center" vertical="center" wrapText="1"/>
      <protection/>
    </xf>
    <xf numFmtId="49" fontId="2" fillId="34" borderId="10" xfId="62" applyNumberFormat="1" applyFont="1" applyFill="1" applyBorder="1" applyAlignment="1">
      <alignment horizontal="center" vertical="center" wrapText="1"/>
      <protection/>
    </xf>
    <xf numFmtId="0" fontId="9" fillId="34" borderId="10" xfId="62" applyFont="1" applyFill="1" applyBorder="1" applyAlignment="1">
      <alignment horizontal="left" vertical="center" wrapText="1"/>
      <protection/>
    </xf>
    <xf numFmtId="49" fontId="48" fillId="34" borderId="17" xfId="55" applyNumberFormat="1" applyFont="1" applyFill="1" applyBorder="1" applyAlignment="1">
      <alignment horizontal="center" vertical="center" wrapText="1"/>
      <protection/>
    </xf>
    <xf numFmtId="49" fontId="48" fillId="34" borderId="19" xfId="55" applyNumberFormat="1" applyFont="1" applyFill="1" applyBorder="1" applyAlignment="1">
      <alignment horizontal="center" vertical="center" wrapText="1"/>
      <protection/>
    </xf>
    <xf numFmtId="0" fontId="2" fillId="34" borderId="10" xfId="62" applyFont="1" applyFill="1" applyBorder="1" applyAlignment="1">
      <alignment horizontal="left" vertical="center" wrapText="1"/>
      <protection/>
    </xf>
    <xf numFmtId="0" fontId="2" fillId="34" borderId="10" xfId="62" applyFont="1" applyFill="1" applyBorder="1" applyAlignment="1">
      <alignment horizontal="left" vertical="center"/>
      <protection/>
    </xf>
    <xf numFmtId="0" fontId="2" fillId="34" borderId="10" xfId="62" applyFont="1" applyFill="1" applyBorder="1" applyAlignment="1">
      <alignment vertical="center"/>
      <protection/>
    </xf>
    <xf numFmtId="49" fontId="9" fillId="34" borderId="13" xfId="62" applyNumberFormat="1" applyFont="1" applyFill="1" applyBorder="1" applyAlignment="1">
      <alignment horizontal="center" vertical="center" wrapText="1"/>
      <protection/>
    </xf>
    <xf numFmtId="49" fontId="9" fillId="34" borderId="14" xfId="62" applyNumberFormat="1" applyFont="1" applyFill="1" applyBorder="1" applyAlignment="1">
      <alignment horizontal="center" vertical="center" wrapText="1"/>
      <protection/>
    </xf>
    <xf numFmtId="0" fontId="9" fillId="34" borderId="13" xfId="62" applyFont="1" applyFill="1" applyBorder="1" applyAlignment="1">
      <alignment horizontal="left" vertical="center" wrapText="1"/>
      <protection/>
    </xf>
    <xf numFmtId="0" fontId="9" fillId="34" borderId="14" xfId="62" applyFont="1" applyFill="1" applyBorder="1" applyAlignment="1">
      <alignment horizontal="left" vertical="center" wrapText="1"/>
      <protection/>
    </xf>
    <xf numFmtId="0" fontId="46" fillId="34" borderId="10" xfId="62" applyFont="1" applyFill="1" applyBorder="1" applyAlignment="1">
      <alignment horizontal="left" vertical="center" wrapText="1"/>
      <protection/>
    </xf>
    <xf numFmtId="49" fontId="2" fillId="34" borderId="13" xfId="62" applyNumberFormat="1" applyFont="1" applyFill="1" applyBorder="1" applyAlignment="1">
      <alignment horizontal="center" vertical="center" wrapText="1"/>
      <protection/>
    </xf>
    <xf numFmtId="49" fontId="2" fillId="34" borderId="14" xfId="62" applyNumberFormat="1" applyFont="1" applyFill="1" applyBorder="1" applyAlignment="1">
      <alignment horizontal="center" vertical="center" wrapText="1"/>
      <protection/>
    </xf>
    <xf numFmtId="0" fontId="27" fillId="34" borderId="10" xfId="62" applyFont="1" applyFill="1" applyBorder="1" applyAlignment="1">
      <alignment horizontal="left" vertical="center" wrapText="1"/>
      <protection/>
    </xf>
    <xf numFmtId="0" fontId="2" fillId="34" borderId="13" xfId="62" applyFont="1" applyFill="1" applyBorder="1" applyAlignment="1">
      <alignment horizontal="left" vertical="center" wrapText="1"/>
      <protection/>
    </xf>
    <xf numFmtId="0" fontId="2" fillId="34" borderId="14" xfId="62" applyFont="1" applyFill="1" applyBorder="1" applyAlignment="1">
      <alignment horizontal="left" vertical="center" wrapText="1"/>
      <protection/>
    </xf>
    <xf numFmtId="49" fontId="46" fillId="34" borderId="10" xfId="62" applyNumberFormat="1" applyFont="1" applyFill="1" applyBorder="1" applyAlignment="1">
      <alignment horizontal="center" vertical="center" wrapText="1"/>
      <protection/>
    </xf>
    <xf numFmtId="49" fontId="2" fillId="34" borderId="23" xfId="62" applyNumberFormat="1" applyFont="1" applyFill="1" applyBorder="1" applyAlignment="1">
      <alignment horizontal="center" vertical="center" wrapText="1"/>
      <protection/>
    </xf>
    <xf numFmtId="0" fontId="2" fillId="34" borderId="23" xfId="62" applyFont="1" applyFill="1" applyBorder="1" applyAlignment="1">
      <alignment horizontal="left" vertical="center" wrapText="1"/>
      <protection/>
    </xf>
    <xf numFmtId="0" fontId="2" fillId="34" borderId="10" xfId="62" applyFont="1" applyFill="1" applyBorder="1" applyAlignment="1">
      <alignment horizontal="center" vertical="center"/>
      <protection/>
    </xf>
    <xf numFmtId="0" fontId="2" fillId="34" borderId="10" xfId="62" applyFont="1" applyFill="1" applyBorder="1" applyAlignment="1">
      <alignment vertical="center" wrapText="1"/>
      <protection/>
    </xf>
    <xf numFmtId="0" fontId="29" fillId="34" borderId="10" xfId="62" applyFont="1" applyFill="1" applyBorder="1" applyAlignment="1">
      <alignment horizontal="left" vertical="center"/>
      <protection/>
    </xf>
    <xf numFmtId="0" fontId="29" fillId="34" borderId="14" xfId="62" applyFont="1" applyFill="1" applyBorder="1" applyAlignment="1">
      <alignment horizontal="left" vertical="center" wrapText="1"/>
      <protection/>
    </xf>
    <xf numFmtId="0" fontId="46" fillId="34" borderId="10" xfId="62" applyFont="1" applyFill="1" applyBorder="1" applyAlignment="1">
      <alignment horizontal="left" vertical="center"/>
      <protection/>
    </xf>
    <xf numFmtId="0" fontId="29" fillId="34" borderId="10" xfId="62" applyFont="1" applyFill="1" applyBorder="1" applyAlignment="1">
      <alignment horizontal="left" vertical="center" wrapText="1"/>
      <protection/>
    </xf>
    <xf numFmtId="0" fontId="7" fillId="34" borderId="12" xfId="55" applyFont="1" applyFill="1" applyBorder="1" applyAlignment="1">
      <alignment horizontal="center" vertical="top" wrapText="1"/>
      <protection/>
    </xf>
    <xf numFmtId="0" fontId="2" fillId="34" borderId="10" xfId="62" applyFont="1" applyFill="1" applyBorder="1" applyAlignment="1">
      <alignment horizontal="center" vertical="center" wrapText="1"/>
      <protection/>
    </xf>
    <xf numFmtId="182" fontId="2" fillId="34" borderId="10" xfId="62" applyNumberFormat="1" applyFont="1" applyFill="1" applyBorder="1" applyAlignment="1" applyProtection="1">
      <alignment horizontal="right" wrapText="1"/>
      <protection locked="0"/>
    </xf>
    <xf numFmtId="49" fontId="7" fillId="34" borderId="11" xfId="62" applyNumberFormat="1" applyFont="1" applyFill="1" applyBorder="1" applyAlignment="1" applyProtection="1">
      <alignment horizontal="center" wrapText="1"/>
      <protection locked="0"/>
    </xf>
    <xf numFmtId="0" fontId="2" fillId="0" borderId="10" xfId="62" applyFont="1" applyFill="1" applyBorder="1" applyAlignment="1">
      <alignment horizontal="left" vertical="center" wrapText="1"/>
      <protection/>
    </xf>
    <xf numFmtId="14" fontId="2" fillId="0" borderId="11" xfId="56" applyNumberFormat="1" applyBorder="1" applyAlignment="1" applyProtection="1">
      <alignment horizontal="center"/>
      <protection locked="0"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0" xfId="56" applyBorder="1" applyAlignment="1">
      <alignment horizontal="center" vertical="center" wrapText="1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top" wrapText="1"/>
      <protection/>
    </xf>
    <xf numFmtId="0" fontId="2" fillId="0" borderId="11" xfId="56" applyBorder="1" applyProtection="1">
      <alignment/>
      <protection locked="0"/>
    </xf>
    <xf numFmtId="0" fontId="2" fillId="0" borderId="12" xfId="53" applyFont="1" applyBorder="1" applyAlignment="1">
      <alignment horizontal="center" vertical="justify"/>
      <protection/>
    </xf>
    <xf numFmtId="0" fontId="2" fillId="0" borderId="0" xfId="53" applyFont="1" applyBorder="1" applyAlignment="1">
      <alignment vertical="center" wrapText="1"/>
      <protection/>
    </xf>
    <xf numFmtId="49" fontId="2" fillId="0" borderId="11" xfId="53" applyNumberFormat="1" applyFont="1" applyBorder="1" applyAlignment="1" applyProtection="1">
      <alignment horizontal="center"/>
      <protection locked="0"/>
    </xf>
    <xf numFmtId="0" fontId="2" fillId="0" borderId="0" xfId="53" applyFont="1" applyBorder="1" applyAlignment="1">
      <alignment horizontal="center" vertical="top"/>
      <protection/>
    </xf>
    <xf numFmtId="49" fontId="2" fillId="0" borderId="0" xfId="53" applyNumberFormat="1" applyFont="1" applyAlignment="1">
      <alignment/>
      <protection/>
    </xf>
    <xf numFmtId="0" fontId="2" fillId="0" borderId="13" xfId="56" applyFont="1" applyFill="1" applyBorder="1" applyAlignment="1">
      <alignment horizontal="center" vertical="center" wrapText="1"/>
      <protection/>
    </xf>
    <xf numFmtId="0" fontId="2" fillId="0" borderId="23" xfId="56" applyFont="1" applyFill="1" applyBorder="1" applyAlignment="1">
      <alignment horizontal="center" vertical="center" wrapText="1"/>
      <protection/>
    </xf>
    <xf numFmtId="0" fontId="2" fillId="0" borderId="14" xfId="56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26" fillId="0" borderId="18" xfId="0" applyFont="1" applyBorder="1" applyAlignment="1" applyProtection="1">
      <alignment horizontal="center" vertical="center" wrapText="1"/>
      <protection/>
    </xf>
    <xf numFmtId="0" fontId="26" fillId="0" borderId="19" xfId="0" applyFont="1" applyBorder="1" applyAlignment="1" applyProtection="1">
      <alignment horizontal="center" vertical="center" wrapText="1"/>
      <protection/>
    </xf>
    <xf numFmtId="49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top" wrapText="1"/>
      <protection/>
    </xf>
    <xf numFmtId="0" fontId="5" fillId="0" borderId="0" xfId="56" applyFont="1" applyAlignment="1">
      <alignment horizontal="center" vertical="center" wrapText="1"/>
      <protection/>
    </xf>
    <xf numFmtId="0" fontId="21" fillId="0" borderId="11" xfId="56" applyFont="1" applyBorder="1" applyAlignment="1" applyProtection="1">
      <alignment horizontal="center"/>
      <protection/>
    </xf>
    <xf numFmtId="0" fontId="4" fillId="0" borderId="0" xfId="56" applyFont="1" applyBorder="1" applyAlignment="1" applyProtection="1">
      <alignment horizontal="center" vertical="top" wrapText="1"/>
      <protection/>
    </xf>
    <xf numFmtId="0" fontId="20" fillId="0" borderId="11" xfId="53" applyNumberFormat="1" applyFont="1" applyFill="1" applyBorder="1" applyAlignment="1" applyProtection="1">
      <alignment horizontal="center" wrapText="1"/>
      <protection/>
    </xf>
    <xf numFmtId="49" fontId="4" fillId="0" borderId="13" xfId="56" applyNumberFormat="1" applyFont="1" applyFill="1" applyBorder="1" applyAlignment="1">
      <alignment horizontal="center" vertical="center" wrapText="1"/>
      <protection/>
    </xf>
    <xf numFmtId="49" fontId="4" fillId="0" borderId="23" xfId="56" applyNumberFormat="1" applyFont="1" applyFill="1" applyBorder="1" applyAlignment="1">
      <alignment horizontal="center" vertical="center" wrapText="1"/>
      <protection/>
    </xf>
    <xf numFmtId="49" fontId="4" fillId="0" borderId="14" xfId="56" applyNumberFormat="1" applyFont="1" applyFill="1" applyBorder="1" applyAlignment="1">
      <alignment horizontal="center" vertical="center" wrapText="1"/>
      <protection/>
    </xf>
    <xf numFmtId="0" fontId="4" fillId="32" borderId="0" xfId="64" applyFill="1" applyAlignment="1">
      <alignment horizontal="center" vertical="center" wrapText="1"/>
      <protection/>
    </xf>
    <xf numFmtId="0" fontId="22" fillId="0" borderId="0" xfId="63" applyFont="1" applyAlignment="1">
      <alignment horizont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_17-oper_новая" xfId="56"/>
    <cellStyle name="Обычный 2 3" xfId="57"/>
    <cellStyle name="Обычный 2 4" xfId="58"/>
    <cellStyle name="Обычный 2_5-LX" xfId="59"/>
    <cellStyle name="Обычный 3" xfId="60"/>
    <cellStyle name="Обычный 3 2" xfId="61"/>
    <cellStyle name="Обычный 4" xfId="62"/>
    <cellStyle name="Обычный_1-Тоrgi" xfId="63"/>
    <cellStyle name="Обычный_5-LX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Тысячи [0]_sl100" xfId="72"/>
    <cellStyle name="Тысячи_sl100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1095375</xdr:colOff>
      <xdr:row>1</xdr:row>
      <xdr:rowOff>28575</xdr:rowOff>
    </xdr:from>
    <xdr:to>
      <xdr:col>5</xdr:col>
      <xdr:colOff>419100</xdr:colOff>
      <xdr:row>3</xdr:row>
      <xdr:rowOff>219075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71800" y="219075"/>
          <a:ext cx="2047875" cy="895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1095375</xdr:colOff>
      <xdr:row>3</xdr:row>
      <xdr:rowOff>257175</xdr:rowOff>
    </xdr:from>
    <xdr:to>
      <xdr:col>5</xdr:col>
      <xdr:colOff>419100</xdr:colOff>
      <xdr:row>3</xdr:row>
      <xdr:rowOff>962025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71800" y="1152525"/>
          <a:ext cx="2047875" cy="704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695325</xdr:colOff>
      <xdr:row>42</xdr:row>
      <xdr:rowOff>0</xdr:rowOff>
    </xdr:from>
    <xdr:ext cx="0" cy="733425"/>
    <xdr:sp fLocksText="0">
      <xdr:nvSpPr>
        <xdr:cNvPr id="1" name="Text Box 18"/>
        <xdr:cNvSpPr txBox="1">
          <a:spLocks noChangeArrowheads="1"/>
        </xdr:cNvSpPr>
      </xdr:nvSpPr>
      <xdr:spPr>
        <a:xfrm>
          <a:off x="17173575" y="20469225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42</xdr:row>
      <xdr:rowOff>0</xdr:rowOff>
    </xdr:from>
    <xdr:ext cx="0" cy="733425"/>
    <xdr:sp fLocksText="0">
      <xdr:nvSpPr>
        <xdr:cNvPr id="2" name="Text Box 18"/>
        <xdr:cNvSpPr txBox="1">
          <a:spLocks noChangeArrowheads="1"/>
        </xdr:cNvSpPr>
      </xdr:nvSpPr>
      <xdr:spPr>
        <a:xfrm>
          <a:off x="17173575" y="20469225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42</xdr:row>
      <xdr:rowOff>0</xdr:rowOff>
    </xdr:from>
    <xdr:ext cx="9525" cy="733425"/>
    <xdr:sp fLocksText="0">
      <xdr:nvSpPr>
        <xdr:cNvPr id="3" name="Text Box 17"/>
        <xdr:cNvSpPr txBox="1">
          <a:spLocks noChangeArrowheads="1"/>
        </xdr:cNvSpPr>
      </xdr:nvSpPr>
      <xdr:spPr>
        <a:xfrm>
          <a:off x="4095750" y="20469225"/>
          <a:ext cx="9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42</xdr:row>
      <xdr:rowOff>0</xdr:rowOff>
    </xdr:from>
    <xdr:ext cx="0" cy="733425"/>
    <xdr:sp fLocksText="0">
      <xdr:nvSpPr>
        <xdr:cNvPr id="4" name="Text Box 18"/>
        <xdr:cNvSpPr txBox="1">
          <a:spLocks noChangeArrowheads="1"/>
        </xdr:cNvSpPr>
      </xdr:nvSpPr>
      <xdr:spPr>
        <a:xfrm>
          <a:off x="15325725" y="20469225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42</xdr:row>
      <xdr:rowOff>0</xdr:rowOff>
    </xdr:from>
    <xdr:ext cx="0" cy="733425"/>
    <xdr:sp fLocksText="0">
      <xdr:nvSpPr>
        <xdr:cNvPr id="5" name="Text Box 18"/>
        <xdr:cNvSpPr txBox="1">
          <a:spLocks noChangeArrowheads="1"/>
        </xdr:cNvSpPr>
      </xdr:nvSpPr>
      <xdr:spPr>
        <a:xfrm>
          <a:off x="15325725" y="20469225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44</xdr:row>
      <xdr:rowOff>0</xdr:rowOff>
    </xdr:from>
    <xdr:ext cx="0" cy="695325"/>
    <xdr:sp fLocksText="0">
      <xdr:nvSpPr>
        <xdr:cNvPr id="6" name="Text Box 18"/>
        <xdr:cNvSpPr txBox="1">
          <a:spLocks noChangeArrowheads="1"/>
        </xdr:cNvSpPr>
      </xdr:nvSpPr>
      <xdr:spPr>
        <a:xfrm>
          <a:off x="17173575" y="21050250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44</xdr:row>
      <xdr:rowOff>0</xdr:rowOff>
    </xdr:from>
    <xdr:ext cx="0" cy="695325"/>
    <xdr:sp fLocksText="0">
      <xdr:nvSpPr>
        <xdr:cNvPr id="7" name="Text Box 18"/>
        <xdr:cNvSpPr txBox="1">
          <a:spLocks noChangeArrowheads="1"/>
        </xdr:cNvSpPr>
      </xdr:nvSpPr>
      <xdr:spPr>
        <a:xfrm>
          <a:off x="17173575" y="21050250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42</xdr:row>
      <xdr:rowOff>0</xdr:rowOff>
    </xdr:from>
    <xdr:ext cx="0" cy="733425"/>
    <xdr:sp fLocksText="0">
      <xdr:nvSpPr>
        <xdr:cNvPr id="8" name="Text Box 18"/>
        <xdr:cNvSpPr txBox="1">
          <a:spLocks noChangeArrowheads="1"/>
        </xdr:cNvSpPr>
      </xdr:nvSpPr>
      <xdr:spPr>
        <a:xfrm>
          <a:off x="17173575" y="20469225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42</xdr:row>
      <xdr:rowOff>0</xdr:rowOff>
    </xdr:from>
    <xdr:ext cx="0" cy="733425"/>
    <xdr:sp fLocksText="0">
      <xdr:nvSpPr>
        <xdr:cNvPr id="9" name="Text Box 18"/>
        <xdr:cNvSpPr txBox="1">
          <a:spLocks noChangeArrowheads="1"/>
        </xdr:cNvSpPr>
      </xdr:nvSpPr>
      <xdr:spPr>
        <a:xfrm>
          <a:off x="17173575" y="20469225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695325</xdr:colOff>
      <xdr:row>18</xdr:row>
      <xdr:rowOff>0</xdr:rowOff>
    </xdr:from>
    <xdr:ext cx="0" cy="1276350"/>
    <xdr:sp fLocksText="0">
      <xdr:nvSpPr>
        <xdr:cNvPr id="1" name="Text Box 18"/>
        <xdr:cNvSpPr txBox="1">
          <a:spLocks noChangeArrowheads="1"/>
        </xdr:cNvSpPr>
      </xdr:nvSpPr>
      <xdr:spPr>
        <a:xfrm>
          <a:off x="13249275" y="4800600"/>
          <a:ext cx="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18</xdr:row>
      <xdr:rowOff>0</xdr:rowOff>
    </xdr:from>
    <xdr:ext cx="0" cy="1276350"/>
    <xdr:sp fLocksText="0">
      <xdr:nvSpPr>
        <xdr:cNvPr id="2" name="Text Box 18"/>
        <xdr:cNvSpPr txBox="1">
          <a:spLocks noChangeArrowheads="1"/>
        </xdr:cNvSpPr>
      </xdr:nvSpPr>
      <xdr:spPr>
        <a:xfrm>
          <a:off x="13249275" y="4800600"/>
          <a:ext cx="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18</xdr:row>
      <xdr:rowOff>0</xdr:rowOff>
    </xdr:from>
    <xdr:ext cx="0" cy="1276350"/>
    <xdr:sp fLocksText="0">
      <xdr:nvSpPr>
        <xdr:cNvPr id="3" name="Text Box 17"/>
        <xdr:cNvSpPr txBox="1">
          <a:spLocks noChangeArrowheads="1"/>
        </xdr:cNvSpPr>
      </xdr:nvSpPr>
      <xdr:spPr>
        <a:xfrm>
          <a:off x="11687175" y="4800600"/>
          <a:ext cx="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18</xdr:row>
      <xdr:rowOff>0</xdr:rowOff>
    </xdr:from>
    <xdr:ext cx="0" cy="1276350"/>
    <xdr:sp fLocksText="0">
      <xdr:nvSpPr>
        <xdr:cNvPr id="4" name="Text Box 18"/>
        <xdr:cNvSpPr txBox="1">
          <a:spLocks noChangeArrowheads="1"/>
        </xdr:cNvSpPr>
      </xdr:nvSpPr>
      <xdr:spPr>
        <a:xfrm>
          <a:off x="11687175" y="4800600"/>
          <a:ext cx="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18</xdr:row>
      <xdr:rowOff>0</xdr:rowOff>
    </xdr:from>
    <xdr:ext cx="0" cy="1276350"/>
    <xdr:sp fLocksText="0">
      <xdr:nvSpPr>
        <xdr:cNvPr id="5" name="Text Box 18"/>
        <xdr:cNvSpPr txBox="1">
          <a:spLocks noChangeArrowheads="1"/>
        </xdr:cNvSpPr>
      </xdr:nvSpPr>
      <xdr:spPr>
        <a:xfrm>
          <a:off x="11687175" y="4800600"/>
          <a:ext cx="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18</xdr:row>
      <xdr:rowOff>0</xdr:rowOff>
    </xdr:from>
    <xdr:ext cx="0" cy="1428750"/>
    <xdr:sp fLocksText="0">
      <xdr:nvSpPr>
        <xdr:cNvPr id="6" name="Text Box 18"/>
        <xdr:cNvSpPr txBox="1">
          <a:spLocks noChangeArrowheads="1"/>
        </xdr:cNvSpPr>
      </xdr:nvSpPr>
      <xdr:spPr>
        <a:xfrm>
          <a:off x="13249275" y="4800600"/>
          <a:ext cx="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18</xdr:row>
      <xdr:rowOff>0</xdr:rowOff>
    </xdr:from>
    <xdr:ext cx="0" cy="1428750"/>
    <xdr:sp fLocksText="0">
      <xdr:nvSpPr>
        <xdr:cNvPr id="7" name="Text Box 18"/>
        <xdr:cNvSpPr txBox="1">
          <a:spLocks noChangeArrowheads="1"/>
        </xdr:cNvSpPr>
      </xdr:nvSpPr>
      <xdr:spPr>
        <a:xfrm>
          <a:off x="13249275" y="4800600"/>
          <a:ext cx="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18</xdr:row>
      <xdr:rowOff>0</xdr:rowOff>
    </xdr:from>
    <xdr:ext cx="0" cy="762000"/>
    <xdr:sp fLocksText="0">
      <xdr:nvSpPr>
        <xdr:cNvPr id="8" name="Text Box 18"/>
        <xdr:cNvSpPr txBox="1">
          <a:spLocks noChangeArrowheads="1"/>
        </xdr:cNvSpPr>
      </xdr:nvSpPr>
      <xdr:spPr>
        <a:xfrm>
          <a:off x="13249275" y="4800600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18</xdr:row>
      <xdr:rowOff>0</xdr:rowOff>
    </xdr:from>
    <xdr:ext cx="0" cy="762000"/>
    <xdr:sp fLocksText="0">
      <xdr:nvSpPr>
        <xdr:cNvPr id="9" name="Text Box 18"/>
        <xdr:cNvSpPr txBox="1">
          <a:spLocks noChangeArrowheads="1"/>
        </xdr:cNvSpPr>
      </xdr:nvSpPr>
      <xdr:spPr>
        <a:xfrm>
          <a:off x="13249275" y="4800600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18</xdr:row>
      <xdr:rowOff>0</xdr:rowOff>
    </xdr:from>
    <xdr:ext cx="0" cy="762000"/>
    <xdr:sp fLocksText="0">
      <xdr:nvSpPr>
        <xdr:cNvPr id="10" name="Text Box 17"/>
        <xdr:cNvSpPr txBox="1">
          <a:spLocks noChangeArrowheads="1"/>
        </xdr:cNvSpPr>
      </xdr:nvSpPr>
      <xdr:spPr>
        <a:xfrm>
          <a:off x="11687175" y="4800600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18</xdr:row>
      <xdr:rowOff>0</xdr:rowOff>
    </xdr:from>
    <xdr:ext cx="0" cy="762000"/>
    <xdr:sp fLocksText="0">
      <xdr:nvSpPr>
        <xdr:cNvPr id="11" name="Text Box 18"/>
        <xdr:cNvSpPr txBox="1">
          <a:spLocks noChangeArrowheads="1"/>
        </xdr:cNvSpPr>
      </xdr:nvSpPr>
      <xdr:spPr>
        <a:xfrm>
          <a:off x="11687175" y="4800600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18</xdr:row>
      <xdr:rowOff>0</xdr:rowOff>
    </xdr:from>
    <xdr:ext cx="0" cy="762000"/>
    <xdr:sp fLocksText="0">
      <xdr:nvSpPr>
        <xdr:cNvPr id="12" name="Text Box 18"/>
        <xdr:cNvSpPr txBox="1">
          <a:spLocks noChangeArrowheads="1"/>
        </xdr:cNvSpPr>
      </xdr:nvSpPr>
      <xdr:spPr>
        <a:xfrm>
          <a:off x="11687175" y="4800600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19</xdr:row>
      <xdr:rowOff>0</xdr:rowOff>
    </xdr:from>
    <xdr:ext cx="0" cy="695325"/>
    <xdr:sp fLocksText="0">
      <xdr:nvSpPr>
        <xdr:cNvPr id="13" name="Text Box 18"/>
        <xdr:cNvSpPr txBox="1">
          <a:spLocks noChangeArrowheads="1"/>
        </xdr:cNvSpPr>
      </xdr:nvSpPr>
      <xdr:spPr>
        <a:xfrm>
          <a:off x="13249275" y="5029200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19</xdr:row>
      <xdr:rowOff>0</xdr:rowOff>
    </xdr:from>
    <xdr:ext cx="0" cy="695325"/>
    <xdr:sp fLocksText="0">
      <xdr:nvSpPr>
        <xdr:cNvPr id="14" name="Text Box 18"/>
        <xdr:cNvSpPr txBox="1">
          <a:spLocks noChangeArrowheads="1"/>
        </xdr:cNvSpPr>
      </xdr:nvSpPr>
      <xdr:spPr>
        <a:xfrm>
          <a:off x="13249275" y="5029200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18</xdr:row>
      <xdr:rowOff>0</xdr:rowOff>
    </xdr:from>
    <xdr:ext cx="0" cy="762000"/>
    <xdr:sp fLocksText="0">
      <xdr:nvSpPr>
        <xdr:cNvPr id="15" name="Text Box 18"/>
        <xdr:cNvSpPr txBox="1">
          <a:spLocks noChangeArrowheads="1"/>
        </xdr:cNvSpPr>
      </xdr:nvSpPr>
      <xdr:spPr>
        <a:xfrm>
          <a:off x="15068550" y="4800600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18</xdr:row>
      <xdr:rowOff>0</xdr:rowOff>
    </xdr:from>
    <xdr:ext cx="0" cy="762000"/>
    <xdr:sp fLocksText="0">
      <xdr:nvSpPr>
        <xdr:cNvPr id="16" name="Text Box 18"/>
        <xdr:cNvSpPr txBox="1">
          <a:spLocks noChangeArrowheads="1"/>
        </xdr:cNvSpPr>
      </xdr:nvSpPr>
      <xdr:spPr>
        <a:xfrm>
          <a:off x="15068550" y="4800600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18</xdr:row>
      <xdr:rowOff>0</xdr:rowOff>
    </xdr:from>
    <xdr:ext cx="0" cy="762000"/>
    <xdr:sp fLocksText="0">
      <xdr:nvSpPr>
        <xdr:cNvPr id="17" name="Text Box 17"/>
        <xdr:cNvSpPr txBox="1">
          <a:spLocks noChangeArrowheads="1"/>
        </xdr:cNvSpPr>
      </xdr:nvSpPr>
      <xdr:spPr>
        <a:xfrm>
          <a:off x="12506325" y="4800600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18</xdr:row>
      <xdr:rowOff>0</xdr:rowOff>
    </xdr:from>
    <xdr:ext cx="0" cy="762000"/>
    <xdr:sp fLocksText="0">
      <xdr:nvSpPr>
        <xdr:cNvPr id="18" name="Text Box 18"/>
        <xdr:cNvSpPr txBox="1">
          <a:spLocks noChangeArrowheads="1"/>
        </xdr:cNvSpPr>
      </xdr:nvSpPr>
      <xdr:spPr>
        <a:xfrm>
          <a:off x="12506325" y="4800600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18</xdr:row>
      <xdr:rowOff>0</xdr:rowOff>
    </xdr:from>
    <xdr:ext cx="0" cy="762000"/>
    <xdr:sp fLocksText="0">
      <xdr:nvSpPr>
        <xdr:cNvPr id="19" name="Text Box 18"/>
        <xdr:cNvSpPr txBox="1">
          <a:spLocks noChangeArrowheads="1"/>
        </xdr:cNvSpPr>
      </xdr:nvSpPr>
      <xdr:spPr>
        <a:xfrm>
          <a:off x="12506325" y="4800600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0" cy="695325"/>
    <xdr:sp fLocksText="0">
      <xdr:nvSpPr>
        <xdr:cNvPr id="20" name="Text Box 18"/>
        <xdr:cNvSpPr txBox="1">
          <a:spLocks noChangeArrowheads="1"/>
        </xdr:cNvSpPr>
      </xdr:nvSpPr>
      <xdr:spPr>
        <a:xfrm>
          <a:off x="15068550" y="5029200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0" cy="695325"/>
    <xdr:sp fLocksText="0">
      <xdr:nvSpPr>
        <xdr:cNvPr id="21" name="Text Box 18"/>
        <xdr:cNvSpPr txBox="1">
          <a:spLocks noChangeArrowheads="1"/>
        </xdr:cNvSpPr>
      </xdr:nvSpPr>
      <xdr:spPr>
        <a:xfrm>
          <a:off x="15068550" y="5029200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19</xdr:row>
      <xdr:rowOff>0</xdr:rowOff>
    </xdr:from>
    <xdr:ext cx="0" cy="714375"/>
    <xdr:sp fLocksText="0">
      <xdr:nvSpPr>
        <xdr:cNvPr id="1" name="Text Box 18"/>
        <xdr:cNvSpPr txBox="1">
          <a:spLocks noChangeArrowheads="1"/>
        </xdr:cNvSpPr>
      </xdr:nvSpPr>
      <xdr:spPr>
        <a:xfrm>
          <a:off x="14744700" y="5829300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0</xdr:rowOff>
    </xdr:from>
    <xdr:ext cx="0" cy="714375"/>
    <xdr:sp fLocksText="0">
      <xdr:nvSpPr>
        <xdr:cNvPr id="2" name="Text Box 18"/>
        <xdr:cNvSpPr txBox="1">
          <a:spLocks noChangeArrowheads="1"/>
        </xdr:cNvSpPr>
      </xdr:nvSpPr>
      <xdr:spPr>
        <a:xfrm>
          <a:off x="14744700" y="5829300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19</xdr:row>
      <xdr:rowOff>0</xdr:rowOff>
    </xdr:from>
    <xdr:ext cx="0" cy="714375"/>
    <xdr:sp fLocksText="0">
      <xdr:nvSpPr>
        <xdr:cNvPr id="3" name="Text Box 17"/>
        <xdr:cNvSpPr txBox="1">
          <a:spLocks noChangeArrowheads="1"/>
        </xdr:cNvSpPr>
      </xdr:nvSpPr>
      <xdr:spPr>
        <a:xfrm>
          <a:off x="12925425" y="5829300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19</xdr:row>
      <xdr:rowOff>0</xdr:rowOff>
    </xdr:from>
    <xdr:ext cx="0" cy="714375"/>
    <xdr:sp fLocksText="0">
      <xdr:nvSpPr>
        <xdr:cNvPr id="4" name="Text Box 18"/>
        <xdr:cNvSpPr txBox="1">
          <a:spLocks noChangeArrowheads="1"/>
        </xdr:cNvSpPr>
      </xdr:nvSpPr>
      <xdr:spPr>
        <a:xfrm>
          <a:off x="12925425" y="5829300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19</xdr:row>
      <xdr:rowOff>0</xdr:rowOff>
    </xdr:from>
    <xdr:ext cx="0" cy="714375"/>
    <xdr:sp fLocksText="0">
      <xdr:nvSpPr>
        <xdr:cNvPr id="5" name="Text Box 18"/>
        <xdr:cNvSpPr txBox="1">
          <a:spLocks noChangeArrowheads="1"/>
        </xdr:cNvSpPr>
      </xdr:nvSpPr>
      <xdr:spPr>
        <a:xfrm>
          <a:off x="12925425" y="5829300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21</xdr:row>
      <xdr:rowOff>0</xdr:rowOff>
    </xdr:from>
    <xdr:ext cx="0" cy="695325"/>
    <xdr:sp fLocksText="0">
      <xdr:nvSpPr>
        <xdr:cNvPr id="6" name="Text Box 18"/>
        <xdr:cNvSpPr txBox="1">
          <a:spLocks noChangeArrowheads="1"/>
        </xdr:cNvSpPr>
      </xdr:nvSpPr>
      <xdr:spPr>
        <a:xfrm>
          <a:off x="14744700" y="6248400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21</xdr:row>
      <xdr:rowOff>0</xdr:rowOff>
    </xdr:from>
    <xdr:ext cx="0" cy="695325"/>
    <xdr:sp fLocksText="0">
      <xdr:nvSpPr>
        <xdr:cNvPr id="7" name="Text Box 18"/>
        <xdr:cNvSpPr txBox="1">
          <a:spLocks noChangeArrowheads="1"/>
        </xdr:cNvSpPr>
      </xdr:nvSpPr>
      <xdr:spPr>
        <a:xfrm>
          <a:off x="14744700" y="6248400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19</xdr:row>
      <xdr:rowOff>0</xdr:rowOff>
    </xdr:from>
    <xdr:ext cx="0" cy="714375"/>
    <xdr:sp fLocksText="0">
      <xdr:nvSpPr>
        <xdr:cNvPr id="1" name="Text Box 18"/>
        <xdr:cNvSpPr txBox="1">
          <a:spLocks noChangeArrowheads="1"/>
        </xdr:cNvSpPr>
      </xdr:nvSpPr>
      <xdr:spPr>
        <a:xfrm>
          <a:off x="14535150" y="5343525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0</xdr:rowOff>
    </xdr:from>
    <xdr:ext cx="0" cy="714375"/>
    <xdr:sp fLocksText="0">
      <xdr:nvSpPr>
        <xdr:cNvPr id="2" name="Text Box 18"/>
        <xdr:cNvSpPr txBox="1">
          <a:spLocks noChangeArrowheads="1"/>
        </xdr:cNvSpPr>
      </xdr:nvSpPr>
      <xdr:spPr>
        <a:xfrm>
          <a:off x="14535150" y="5343525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19</xdr:row>
      <xdr:rowOff>0</xdr:rowOff>
    </xdr:from>
    <xdr:ext cx="0" cy="714375"/>
    <xdr:sp fLocksText="0">
      <xdr:nvSpPr>
        <xdr:cNvPr id="3" name="Text Box 17"/>
        <xdr:cNvSpPr txBox="1">
          <a:spLocks noChangeArrowheads="1"/>
        </xdr:cNvSpPr>
      </xdr:nvSpPr>
      <xdr:spPr>
        <a:xfrm>
          <a:off x="12830175" y="5343525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19</xdr:row>
      <xdr:rowOff>0</xdr:rowOff>
    </xdr:from>
    <xdr:ext cx="0" cy="714375"/>
    <xdr:sp fLocksText="0">
      <xdr:nvSpPr>
        <xdr:cNvPr id="4" name="Text Box 18"/>
        <xdr:cNvSpPr txBox="1">
          <a:spLocks noChangeArrowheads="1"/>
        </xdr:cNvSpPr>
      </xdr:nvSpPr>
      <xdr:spPr>
        <a:xfrm>
          <a:off x="12830175" y="5343525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19</xdr:row>
      <xdr:rowOff>0</xdr:rowOff>
    </xdr:from>
    <xdr:ext cx="0" cy="714375"/>
    <xdr:sp fLocksText="0">
      <xdr:nvSpPr>
        <xdr:cNvPr id="5" name="Text Box 18"/>
        <xdr:cNvSpPr txBox="1">
          <a:spLocks noChangeArrowheads="1"/>
        </xdr:cNvSpPr>
      </xdr:nvSpPr>
      <xdr:spPr>
        <a:xfrm>
          <a:off x="12830175" y="5343525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21</xdr:row>
      <xdr:rowOff>0</xdr:rowOff>
    </xdr:from>
    <xdr:ext cx="0" cy="695325"/>
    <xdr:sp fLocksText="0">
      <xdr:nvSpPr>
        <xdr:cNvPr id="6" name="Text Box 18"/>
        <xdr:cNvSpPr txBox="1">
          <a:spLocks noChangeArrowheads="1"/>
        </xdr:cNvSpPr>
      </xdr:nvSpPr>
      <xdr:spPr>
        <a:xfrm>
          <a:off x="14535150" y="576262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21</xdr:row>
      <xdr:rowOff>0</xdr:rowOff>
    </xdr:from>
    <xdr:ext cx="0" cy="695325"/>
    <xdr:sp fLocksText="0">
      <xdr:nvSpPr>
        <xdr:cNvPr id="7" name="Text Box 18"/>
        <xdr:cNvSpPr txBox="1">
          <a:spLocks noChangeArrowheads="1"/>
        </xdr:cNvSpPr>
      </xdr:nvSpPr>
      <xdr:spPr>
        <a:xfrm>
          <a:off x="14535150" y="576262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19</xdr:row>
      <xdr:rowOff>0</xdr:rowOff>
    </xdr:from>
    <xdr:ext cx="0" cy="704850"/>
    <xdr:sp fLocksText="0">
      <xdr:nvSpPr>
        <xdr:cNvPr id="1" name="Text Box 18"/>
        <xdr:cNvSpPr txBox="1">
          <a:spLocks noChangeArrowheads="1"/>
        </xdr:cNvSpPr>
      </xdr:nvSpPr>
      <xdr:spPr>
        <a:xfrm>
          <a:off x="14506575" y="5457825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0</xdr:rowOff>
    </xdr:from>
    <xdr:ext cx="0" cy="704850"/>
    <xdr:sp fLocksText="0">
      <xdr:nvSpPr>
        <xdr:cNvPr id="2" name="Text Box 18"/>
        <xdr:cNvSpPr txBox="1">
          <a:spLocks noChangeArrowheads="1"/>
        </xdr:cNvSpPr>
      </xdr:nvSpPr>
      <xdr:spPr>
        <a:xfrm>
          <a:off x="14506575" y="5457825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19</xdr:row>
      <xdr:rowOff>0</xdr:rowOff>
    </xdr:from>
    <xdr:ext cx="0" cy="704850"/>
    <xdr:sp fLocksText="0">
      <xdr:nvSpPr>
        <xdr:cNvPr id="3" name="Text Box 17"/>
        <xdr:cNvSpPr txBox="1">
          <a:spLocks noChangeArrowheads="1"/>
        </xdr:cNvSpPr>
      </xdr:nvSpPr>
      <xdr:spPr>
        <a:xfrm>
          <a:off x="12677775" y="5457825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19</xdr:row>
      <xdr:rowOff>0</xdr:rowOff>
    </xdr:from>
    <xdr:ext cx="0" cy="704850"/>
    <xdr:sp fLocksText="0">
      <xdr:nvSpPr>
        <xdr:cNvPr id="4" name="Text Box 18"/>
        <xdr:cNvSpPr txBox="1">
          <a:spLocks noChangeArrowheads="1"/>
        </xdr:cNvSpPr>
      </xdr:nvSpPr>
      <xdr:spPr>
        <a:xfrm>
          <a:off x="12677775" y="5457825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19</xdr:row>
      <xdr:rowOff>0</xdr:rowOff>
    </xdr:from>
    <xdr:ext cx="0" cy="704850"/>
    <xdr:sp fLocksText="0">
      <xdr:nvSpPr>
        <xdr:cNvPr id="5" name="Text Box 18"/>
        <xdr:cNvSpPr txBox="1">
          <a:spLocks noChangeArrowheads="1"/>
        </xdr:cNvSpPr>
      </xdr:nvSpPr>
      <xdr:spPr>
        <a:xfrm>
          <a:off x="12677775" y="5457825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21</xdr:row>
      <xdr:rowOff>0</xdr:rowOff>
    </xdr:from>
    <xdr:ext cx="0" cy="695325"/>
    <xdr:sp fLocksText="0">
      <xdr:nvSpPr>
        <xdr:cNvPr id="6" name="Text Box 18"/>
        <xdr:cNvSpPr txBox="1">
          <a:spLocks noChangeArrowheads="1"/>
        </xdr:cNvSpPr>
      </xdr:nvSpPr>
      <xdr:spPr>
        <a:xfrm>
          <a:off x="14506575" y="587692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21</xdr:row>
      <xdr:rowOff>0</xdr:rowOff>
    </xdr:from>
    <xdr:ext cx="0" cy="695325"/>
    <xdr:sp fLocksText="0">
      <xdr:nvSpPr>
        <xdr:cNvPr id="7" name="Text Box 18"/>
        <xdr:cNvSpPr txBox="1">
          <a:spLocks noChangeArrowheads="1"/>
        </xdr:cNvSpPr>
      </xdr:nvSpPr>
      <xdr:spPr>
        <a:xfrm>
          <a:off x="14506575" y="587692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"/>
  <dimension ref="A1:J13"/>
  <sheetViews>
    <sheetView zoomScalePageLayoutView="0" workbookViewId="0" topLeftCell="A4">
      <selection activeCell="F14" sqref="F14"/>
    </sheetView>
  </sheetViews>
  <sheetFormatPr defaultColWidth="9.140625" defaultRowHeight="15"/>
  <cols>
    <col min="1" max="1" width="9.8515625" style="0" customWidth="1"/>
    <col min="2" max="2" width="18.28125" style="0" customWidth="1"/>
    <col min="3" max="3" width="17.140625" style="0" customWidth="1"/>
    <col min="4" max="4" width="15.00390625" style="0" customWidth="1"/>
    <col min="5" max="5" width="8.7109375" style="0" bestFit="1" customWidth="1"/>
    <col min="6" max="6" width="16.28125" style="0" customWidth="1"/>
    <col min="10" max="10" width="26.140625" style="0" bestFit="1" customWidth="1"/>
  </cols>
  <sheetData>
    <row r="1" spans="1:10" ht="15">
      <c r="A1" s="174" t="s">
        <v>453</v>
      </c>
      <c r="B1" s="116" t="s">
        <v>14</v>
      </c>
      <c r="C1" s="117" t="s">
        <v>457</v>
      </c>
      <c r="D1" s="117"/>
      <c r="E1" s="118" t="s">
        <v>455</v>
      </c>
      <c r="F1" s="175">
        <v>0</v>
      </c>
      <c r="G1" s="157"/>
      <c r="H1" s="157"/>
      <c r="I1" s="157"/>
      <c r="J1" s="176" t="s">
        <v>155</v>
      </c>
    </row>
    <row r="2" spans="1:10" ht="27.75" customHeight="1">
      <c r="A2" s="157"/>
      <c r="B2" s="157"/>
      <c r="C2" s="157"/>
      <c r="D2" s="157"/>
      <c r="E2" s="157"/>
      <c r="F2" s="157"/>
      <c r="G2" s="157"/>
      <c r="H2" s="157"/>
      <c r="I2" s="157"/>
      <c r="J2" s="176" t="s">
        <v>170</v>
      </c>
    </row>
    <row r="3" spans="1:10" ht="27.75" customHeight="1">
      <c r="A3" s="157"/>
      <c r="B3" s="157"/>
      <c r="C3" s="157"/>
      <c r="D3" s="157"/>
      <c r="E3" s="157"/>
      <c r="F3" s="157"/>
      <c r="G3" s="157"/>
      <c r="H3" s="157"/>
      <c r="I3" s="157"/>
      <c r="J3" s="176" t="s">
        <v>169</v>
      </c>
    </row>
    <row r="4" spans="1:10" ht="94.5" customHeight="1">
      <c r="A4" s="157"/>
      <c r="B4" s="157"/>
      <c r="C4" s="157"/>
      <c r="D4" s="157"/>
      <c r="E4" s="157"/>
      <c r="F4" s="157"/>
      <c r="G4" s="157"/>
      <c r="H4" s="157"/>
      <c r="I4" s="157"/>
      <c r="J4" s="177"/>
    </row>
    <row r="5" spans="1:10" ht="35.25" customHeight="1">
      <c r="A5" s="157"/>
      <c r="B5" s="419" t="s">
        <v>456</v>
      </c>
      <c r="C5" s="419"/>
      <c r="D5" s="419"/>
      <c r="E5" s="419"/>
      <c r="F5" s="419"/>
      <c r="G5" s="157"/>
      <c r="H5" s="157"/>
      <c r="I5" s="157"/>
      <c r="J5" s="157"/>
    </row>
    <row r="6" spans="1:10" ht="15" customHeight="1">
      <c r="A6" s="157"/>
      <c r="B6" s="420" t="s">
        <v>62</v>
      </c>
      <c r="C6" s="420"/>
      <c r="D6" s="420"/>
      <c r="E6" s="420"/>
      <c r="F6" s="420"/>
      <c r="G6" s="157"/>
      <c r="H6" s="157"/>
      <c r="I6" s="157"/>
      <c r="J6" s="157"/>
    </row>
    <row r="7" spans="1:10" ht="15.75">
      <c r="A7" s="157"/>
      <c r="B7" s="421"/>
      <c r="C7" s="421"/>
      <c r="D7" s="421"/>
      <c r="E7" s="421"/>
      <c r="F7" s="421"/>
      <c r="G7" s="157"/>
      <c r="H7" s="157"/>
      <c r="I7" s="157"/>
      <c r="J7" s="157"/>
    </row>
    <row r="8" spans="1:10" ht="15" customHeight="1">
      <c r="A8" s="157"/>
      <c r="B8" s="422" t="s">
        <v>47</v>
      </c>
      <c r="C8" s="422"/>
      <c r="D8" s="422"/>
      <c r="E8" s="422"/>
      <c r="F8" s="422"/>
      <c r="G8" s="157"/>
      <c r="H8" s="157"/>
      <c r="I8" s="157"/>
      <c r="J8" s="157"/>
    </row>
    <row r="9" spans="1:10" ht="15">
      <c r="A9" s="157"/>
      <c r="B9" s="157"/>
      <c r="C9" s="157"/>
      <c r="D9" s="157"/>
      <c r="E9" s="157"/>
      <c r="F9" s="157"/>
      <c r="G9" s="157"/>
      <c r="H9" s="157"/>
      <c r="I9" s="157"/>
      <c r="J9" s="157"/>
    </row>
    <row r="10" spans="1:10" ht="15.75">
      <c r="A10" s="157"/>
      <c r="B10" s="418" t="s">
        <v>137</v>
      </c>
      <c r="C10" s="418"/>
      <c r="D10" s="418"/>
      <c r="E10" s="418"/>
      <c r="F10" s="418"/>
      <c r="G10" s="157"/>
      <c r="H10" s="157"/>
      <c r="I10" s="157"/>
      <c r="J10" s="157"/>
    </row>
    <row r="11" spans="1:10" ht="15">
      <c r="A11" s="157"/>
      <c r="B11" s="157"/>
      <c r="C11" s="157"/>
      <c r="D11" s="157"/>
      <c r="E11" s="157"/>
      <c r="F11" s="157"/>
      <c r="G11" s="157"/>
      <c r="H11" s="157"/>
      <c r="I11" s="157"/>
      <c r="J11" s="157"/>
    </row>
    <row r="12" spans="1:10" ht="15">
      <c r="A12" s="157"/>
      <c r="B12" s="157"/>
      <c r="C12" s="178" t="s">
        <v>489</v>
      </c>
      <c r="D12" s="179">
        <v>2019</v>
      </c>
      <c r="E12" s="157"/>
      <c r="F12" s="157"/>
      <c r="G12" s="157"/>
      <c r="H12" s="157"/>
      <c r="I12" s="157"/>
      <c r="J12" s="157"/>
    </row>
    <row r="13" spans="1:10" ht="15">
      <c r="A13" s="157"/>
      <c r="B13" s="157"/>
      <c r="C13" s="133" t="s">
        <v>78</v>
      </c>
      <c r="D13" s="133" t="s">
        <v>79</v>
      </c>
      <c r="E13" s="157"/>
      <c r="F13" s="157"/>
      <c r="G13" s="157"/>
      <c r="H13" s="157"/>
      <c r="I13" s="157"/>
      <c r="J13" s="157"/>
    </row>
  </sheetData>
  <sheetProtection sheet="1" objects="1" scenarios="1"/>
  <mergeCells count="5">
    <mergeCell ref="B10:F10"/>
    <mergeCell ref="B5:F5"/>
    <mergeCell ref="B6:F6"/>
    <mergeCell ref="B7:F7"/>
    <mergeCell ref="B8:F8"/>
  </mergeCells>
  <dataValidations count="4">
    <dataValidation allowBlank="1" prompt="Выберите наименование организации" errorTitle="ОШИБКА!" error="Воспользуйтесь выпадающим списком" sqref="B5"/>
    <dataValidation allowBlank="1" prompt="Выберите или введите наименование лесничества" sqref="B7"/>
    <dataValidation errorStyle="information" type="list" allowBlank="1" showInputMessage="1" showErrorMessage="1" prompt="выберите год" errorTitle="ОШИБКА!" error="Воспользуйтесь выпадающим списком" sqref="D12">
      <formula1>"2017,2018,2019"</formula1>
    </dataValidation>
    <dataValidation type="list" allowBlank="1" showInputMessage="1" showErrorMessage="1" prompt="выберите месяц" errorTitle="ОШИБКА!" error="Воспользуйтесь выпадающим списком" sqref="C12">
      <formula1>"январь,февраль,март,апрель,май,июнь,июль,август,сентябрь,октябрь,ноябрь,декабрь"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08"/>
  <dimension ref="A1:A1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84.00390625" style="0" customWidth="1"/>
  </cols>
  <sheetData>
    <row r="1" ht="15">
      <c r="A1" s="39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04"/>
  <dimension ref="A1:AE24"/>
  <sheetViews>
    <sheetView showZeros="0" zoomScalePageLayoutView="0" workbookViewId="0" topLeftCell="B1000">
      <selection activeCell="B1000" sqref="B1000"/>
    </sheetView>
  </sheetViews>
  <sheetFormatPr defaultColWidth="9.140625" defaultRowHeight="15"/>
  <cols>
    <col min="1" max="1" width="9.140625" style="66" hidden="1" customWidth="1"/>
    <col min="2" max="2" width="6.140625" style="30" bestFit="1" customWidth="1"/>
    <col min="3" max="3" width="19.421875" style="30" customWidth="1"/>
    <col min="4" max="4" width="7.8515625" style="30" hidden="1" customWidth="1"/>
    <col min="5" max="5" width="28.00390625" style="75" customWidth="1"/>
    <col min="6" max="6" width="14.7109375" style="75" customWidth="1"/>
    <col min="7" max="7" width="15.28125" style="75" customWidth="1"/>
    <col min="8" max="8" width="14.7109375" style="75" customWidth="1"/>
    <col min="9" max="9" width="31.8515625" style="75" customWidth="1"/>
    <col min="10" max="10" width="14.421875" style="75" hidden="1" customWidth="1"/>
    <col min="11" max="11" width="11.140625" style="75" hidden="1" customWidth="1"/>
    <col min="12" max="12" width="16.140625" style="76" customWidth="1"/>
    <col min="13" max="13" width="14.421875" style="30" customWidth="1"/>
    <col min="14" max="14" width="14.7109375" style="30" customWidth="1"/>
    <col min="15" max="15" width="9.7109375" style="30" customWidth="1"/>
    <col min="16" max="16" width="12.28125" style="30" customWidth="1"/>
    <col min="17" max="17" width="11.8515625" style="30" customWidth="1"/>
    <col min="18" max="18" width="15.421875" style="30" customWidth="1"/>
    <col min="19" max="19" width="10.28125" style="30" customWidth="1"/>
    <col min="20" max="20" width="12.28125" style="30" bestFit="1" customWidth="1"/>
    <col min="21" max="21" width="11.140625" style="30" bestFit="1" customWidth="1"/>
    <col min="22" max="22" width="12.140625" style="30" bestFit="1" customWidth="1"/>
    <col min="23" max="23" width="31.421875" style="30" customWidth="1"/>
    <col min="24" max="24" width="10.00390625" style="91" customWidth="1"/>
    <col min="25" max="25" width="33.7109375" style="30" customWidth="1"/>
    <col min="26" max="26" width="13.57421875" style="30" customWidth="1"/>
    <col min="27" max="27" width="12.421875" style="30" bestFit="1" customWidth="1"/>
    <col min="28" max="28" width="13.140625" style="30" customWidth="1"/>
    <col min="29" max="30" width="13.57421875" style="30" bestFit="1" customWidth="1"/>
    <col min="31" max="31" width="14.57421875" style="30" bestFit="1" customWidth="1"/>
    <col min="32" max="16384" width="9.140625" style="30" customWidth="1"/>
  </cols>
  <sheetData>
    <row r="1" spans="1:19" ht="12.75" hidden="1">
      <c r="A1" s="30">
        <v>1</v>
      </c>
      <c r="B1" s="28" t="s">
        <v>106</v>
      </c>
      <c r="C1" s="6" t="s">
        <v>14</v>
      </c>
      <c r="D1" s="27" t="str">
        <f>Настройки!C1</f>
        <v>030</v>
      </c>
      <c r="E1" s="27">
        <f>Настройки!D1</f>
        <v>0</v>
      </c>
      <c r="M1" s="53"/>
      <c r="N1" s="53"/>
      <c r="O1" s="53" t="s">
        <v>63</v>
      </c>
      <c r="P1" s="53"/>
      <c r="Q1" s="29"/>
      <c r="R1" s="29"/>
      <c r="S1" s="91">
        <f>ROW(A17)</f>
        <v>17</v>
      </c>
    </row>
    <row r="2" spans="1:19" ht="12.75" hidden="1">
      <c r="A2" s="30"/>
      <c r="E2" s="31"/>
      <c r="F2" s="31"/>
      <c r="G2" s="31"/>
      <c r="H2" s="31"/>
      <c r="I2" s="31"/>
      <c r="J2" s="31"/>
      <c r="K2" s="31"/>
      <c r="L2" s="32"/>
      <c r="M2" s="32"/>
      <c r="N2" s="32"/>
      <c r="O2" s="33"/>
      <c r="P2" s="33"/>
      <c r="Q2" s="33"/>
      <c r="R2" s="33"/>
      <c r="S2" s="33"/>
    </row>
    <row r="3" spans="1:24" ht="15.75" hidden="1">
      <c r="A3" s="30"/>
      <c r="C3" s="55"/>
      <c r="E3" s="30"/>
      <c r="F3" s="560" t="str">
        <f>Настройки!B5</f>
        <v>Липецкая обл. Управление ЛХ</v>
      </c>
      <c r="G3" s="560"/>
      <c r="H3" s="560"/>
      <c r="I3" s="560"/>
      <c r="J3" s="560"/>
      <c r="K3" s="560"/>
      <c r="L3" s="560"/>
      <c r="X3" s="30"/>
    </row>
    <row r="4" spans="1:24" ht="17.25" customHeight="1" hidden="1">
      <c r="A4" s="30"/>
      <c r="C4" s="35"/>
      <c r="E4" s="30"/>
      <c r="F4" s="561" t="s">
        <v>62</v>
      </c>
      <c r="G4" s="561"/>
      <c r="H4" s="561"/>
      <c r="I4" s="561"/>
      <c r="J4" s="561"/>
      <c r="K4" s="561"/>
      <c r="L4" s="561"/>
      <c r="X4" s="30"/>
    </row>
    <row r="5" spans="1:24" ht="15.75" hidden="1">
      <c r="A5" s="30"/>
      <c r="C5" s="21"/>
      <c r="E5" s="30"/>
      <c r="F5" s="562">
        <f>Настройки!B7</f>
        <v>0</v>
      </c>
      <c r="G5" s="562"/>
      <c r="H5" s="562"/>
      <c r="I5" s="562"/>
      <c r="J5" s="562"/>
      <c r="K5" s="562"/>
      <c r="L5" s="562"/>
      <c r="X5" s="30"/>
    </row>
    <row r="6" spans="1:24" ht="19.5" customHeight="1" hidden="1">
      <c r="A6" s="30"/>
      <c r="C6" s="22"/>
      <c r="E6" s="30"/>
      <c r="F6" s="558" t="s">
        <v>47</v>
      </c>
      <c r="G6" s="558"/>
      <c r="H6" s="558"/>
      <c r="I6" s="558"/>
      <c r="J6" s="558"/>
      <c r="K6" s="558"/>
      <c r="L6" s="558"/>
      <c r="X6" s="30"/>
    </row>
    <row r="7" spans="1:24" ht="83.25" customHeight="1" hidden="1">
      <c r="A7" s="30"/>
      <c r="C7" s="36"/>
      <c r="E7" s="30"/>
      <c r="F7" s="559" t="str">
        <f>"Информация о недоимках в федеральный бюджет Российской Федерации
платы за использование лесов, расположенных на землях лесного фонда,  в части минимального размера арендной платы
("&amp;'17-ОИП'!B21&amp;")
(по действующим договорам и договорам, расторгнутым в текущем году)"</f>
        <v>Информация о недоимках в федеральный бюджет Российской Федерации
платы за использование лесов, расположенных на землях лесного фонда,  в части минимального размера арендной платы
(053 1 12 04012 01 6000 120)
(по действующим договорам и договорам, расторгнутым в текущем году)</v>
      </c>
      <c r="G7" s="559"/>
      <c r="H7" s="559"/>
      <c r="I7" s="559"/>
      <c r="J7" s="559"/>
      <c r="K7" s="559"/>
      <c r="L7" s="559"/>
      <c r="X7" s="30"/>
    </row>
    <row r="8" spans="1:24" ht="15" customHeight="1" hidden="1">
      <c r="A8" s="30"/>
      <c r="C8" s="34"/>
      <c r="E8" s="30"/>
      <c r="F8" s="30"/>
      <c r="G8" s="37" t="s">
        <v>77</v>
      </c>
      <c r="H8" s="61" t="str">
        <f>Настройки!C12</f>
        <v>июнь</v>
      </c>
      <c r="I8" s="62">
        <f>Настройки!D12</f>
        <v>2019</v>
      </c>
      <c r="L8" s="38" t="s">
        <v>24</v>
      </c>
      <c r="O8" s="40"/>
      <c r="P8" s="41"/>
      <c r="X8" s="30"/>
    </row>
    <row r="9" spans="1:24" ht="14.25" customHeight="1" hidden="1">
      <c r="A9" s="30"/>
      <c r="C9" s="34"/>
      <c r="E9" s="30"/>
      <c r="F9" s="34"/>
      <c r="G9" s="34"/>
      <c r="H9" s="56" t="s">
        <v>78</v>
      </c>
      <c r="I9" s="56" t="s">
        <v>79</v>
      </c>
      <c r="K9" s="54"/>
      <c r="L9" s="30"/>
      <c r="X9" s="30"/>
    </row>
    <row r="10" spans="1:24" ht="14.25" customHeight="1" hidden="1">
      <c r="A10" s="30"/>
      <c r="C10" s="34"/>
      <c r="D10" s="34"/>
      <c r="E10" s="34"/>
      <c r="F10" s="34"/>
      <c r="G10" s="34"/>
      <c r="H10" s="42"/>
      <c r="I10" s="42"/>
      <c r="J10" s="42"/>
      <c r="K10" s="42"/>
      <c r="L10" s="42"/>
      <c r="M10" s="43"/>
      <c r="N10" s="43"/>
      <c r="O10" s="43"/>
      <c r="P10" s="43"/>
      <c r="T10" s="70"/>
      <c r="X10" s="30"/>
    </row>
    <row r="11" spans="1:23" ht="12.75" hidden="1">
      <c r="A11" s="557" t="s">
        <v>109</v>
      </c>
      <c r="B11" s="557" t="s">
        <v>66</v>
      </c>
      <c r="C11" s="557" t="s">
        <v>6</v>
      </c>
      <c r="D11" s="557" t="s">
        <v>189</v>
      </c>
      <c r="E11" s="557" t="s">
        <v>69</v>
      </c>
      <c r="F11" s="563" t="s">
        <v>164</v>
      </c>
      <c r="G11" s="557" t="s">
        <v>190</v>
      </c>
      <c r="H11" s="557" t="s">
        <v>191</v>
      </c>
      <c r="I11" s="557" t="s">
        <v>65</v>
      </c>
      <c r="J11" s="557" t="s">
        <v>165</v>
      </c>
      <c r="K11" s="539" t="s">
        <v>166</v>
      </c>
      <c r="L11" s="539" t="s">
        <v>85</v>
      </c>
      <c r="M11" s="539" t="s">
        <v>128</v>
      </c>
      <c r="N11" s="539" t="s">
        <v>80</v>
      </c>
      <c r="O11" s="491" t="s">
        <v>81</v>
      </c>
      <c r="P11" s="491"/>
      <c r="Q11" s="491"/>
      <c r="R11" s="491" t="s">
        <v>81</v>
      </c>
      <c r="S11" s="491"/>
      <c r="T11" s="491"/>
      <c r="U11" s="71" t="s">
        <v>133</v>
      </c>
      <c r="V11" s="71" t="s">
        <v>144</v>
      </c>
      <c r="W11" s="539" t="s">
        <v>70</v>
      </c>
    </row>
    <row r="12" spans="1:31" ht="12.75" customHeight="1" hidden="1">
      <c r="A12" s="557"/>
      <c r="B12" s="557"/>
      <c r="C12" s="557"/>
      <c r="D12" s="557"/>
      <c r="E12" s="557"/>
      <c r="F12" s="564"/>
      <c r="G12" s="557"/>
      <c r="H12" s="557"/>
      <c r="I12" s="557"/>
      <c r="J12" s="557"/>
      <c r="K12" s="539"/>
      <c r="L12" s="539"/>
      <c r="M12" s="539"/>
      <c r="N12" s="539"/>
      <c r="O12" s="491" t="s">
        <v>25</v>
      </c>
      <c r="P12" s="491" t="s">
        <v>64</v>
      </c>
      <c r="Q12" s="491"/>
      <c r="R12" s="473" t="s">
        <v>64</v>
      </c>
      <c r="S12" s="475"/>
      <c r="T12" s="549" t="s">
        <v>115</v>
      </c>
      <c r="U12" s="541" t="s">
        <v>146</v>
      </c>
      <c r="V12" s="541" t="s">
        <v>145</v>
      </c>
      <c r="W12" s="540"/>
      <c r="Z12" s="70">
        <f aca="true" t="shared" si="0" ref="Z12:AE12">COUNTIF(Z16:Z17,"&lt;&gt;0")</f>
        <v>0</v>
      </c>
      <c r="AA12" s="70">
        <f t="shared" si="0"/>
        <v>0</v>
      </c>
      <c r="AB12" s="70">
        <f t="shared" si="0"/>
        <v>0</v>
      </c>
      <c r="AC12" s="70">
        <f t="shared" si="0"/>
        <v>0</v>
      </c>
      <c r="AD12" s="70">
        <f t="shared" si="0"/>
        <v>0</v>
      </c>
      <c r="AE12" s="70">
        <f t="shared" si="0"/>
        <v>0</v>
      </c>
    </row>
    <row r="13" spans="1:31" ht="15.75" hidden="1">
      <c r="A13" s="557"/>
      <c r="B13" s="557"/>
      <c r="C13" s="557"/>
      <c r="D13" s="557"/>
      <c r="E13" s="557"/>
      <c r="F13" s="564"/>
      <c r="G13" s="557"/>
      <c r="H13" s="557"/>
      <c r="I13" s="557"/>
      <c r="J13" s="557"/>
      <c r="K13" s="539"/>
      <c r="L13" s="539"/>
      <c r="M13" s="539"/>
      <c r="N13" s="539"/>
      <c r="O13" s="491"/>
      <c r="P13" s="491" t="s">
        <v>138</v>
      </c>
      <c r="Q13" s="552" t="s">
        <v>73</v>
      </c>
      <c r="R13" s="552" t="s">
        <v>86</v>
      </c>
      <c r="S13" s="552" t="s">
        <v>75</v>
      </c>
      <c r="T13" s="550"/>
      <c r="U13" s="539"/>
      <c r="V13" s="539"/>
      <c r="W13" s="540"/>
      <c r="Y13" s="423" t="s">
        <v>102</v>
      </c>
      <c r="Z13" s="423"/>
      <c r="AA13" s="423"/>
      <c r="AB13" s="423"/>
      <c r="AC13" s="423"/>
      <c r="AD13" s="423"/>
      <c r="AE13" s="423"/>
    </row>
    <row r="14" spans="1:31" ht="48.75" customHeight="1" hidden="1">
      <c r="A14" s="557"/>
      <c r="B14" s="557"/>
      <c r="C14" s="557"/>
      <c r="D14" s="557"/>
      <c r="E14" s="557"/>
      <c r="F14" s="565"/>
      <c r="G14" s="557"/>
      <c r="H14" s="557"/>
      <c r="I14" s="557"/>
      <c r="J14" s="557"/>
      <c r="K14" s="539"/>
      <c r="L14" s="539"/>
      <c r="M14" s="539"/>
      <c r="N14" s="539"/>
      <c r="O14" s="491"/>
      <c r="P14" s="491"/>
      <c r="Q14" s="552"/>
      <c r="R14" s="552"/>
      <c r="S14" s="552"/>
      <c r="T14" s="551"/>
      <c r="U14" s="539"/>
      <c r="V14" s="539"/>
      <c r="W14" s="540"/>
      <c r="Y14" s="553" t="s">
        <v>104</v>
      </c>
      <c r="Z14" s="554" t="s">
        <v>103</v>
      </c>
      <c r="AA14" s="555"/>
      <c r="AB14" s="555"/>
      <c r="AC14" s="555"/>
      <c r="AD14" s="555"/>
      <c r="AE14" s="556"/>
    </row>
    <row r="15" spans="1:31" ht="12.75" hidden="1">
      <c r="A15" s="44"/>
      <c r="B15" s="44" t="s">
        <v>16</v>
      </c>
      <c r="C15" s="44" t="s">
        <v>17</v>
      </c>
      <c r="D15" s="44"/>
      <c r="E15" s="44" t="s">
        <v>18</v>
      </c>
      <c r="F15" s="44" t="s">
        <v>192</v>
      </c>
      <c r="G15" s="44" t="s">
        <v>193</v>
      </c>
      <c r="H15" s="44" t="s">
        <v>194</v>
      </c>
      <c r="I15" s="44">
        <v>1</v>
      </c>
      <c r="J15" s="44"/>
      <c r="K15" s="44"/>
      <c r="L15" s="44">
        <v>2</v>
      </c>
      <c r="M15" s="44">
        <v>3</v>
      </c>
      <c r="N15" s="44">
        <v>4</v>
      </c>
      <c r="O15" s="44">
        <v>5</v>
      </c>
      <c r="P15" s="44">
        <v>6</v>
      </c>
      <c r="Q15" s="44">
        <v>7</v>
      </c>
      <c r="R15" s="44">
        <v>8</v>
      </c>
      <c r="S15" s="44">
        <v>9</v>
      </c>
      <c r="T15" s="44">
        <v>10</v>
      </c>
      <c r="U15" s="44">
        <v>11</v>
      </c>
      <c r="V15" s="44">
        <v>12</v>
      </c>
      <c r="W15" s="44">
        <v>13</v>
      </c>
      <c r="Y15" s="553"/>
      <c r="Z15" s="63" t="s">
        <v>134</v>
      </c>
      <c r="AA15" s="63" t="s">
        <v>129</v>
      </c>
      <c r="AB15" s="63" t="s">
        <v>130</v>
      </c>
      <c r="AC15" s="63" t="s">
        <v>131</v>
      </c>
      <c r="AD15" s="63" t="s">
        <v>132</v>
      </c>
      <c r="AE15" s="63" t="s">
        <v>147</v>
      </c>
    </row>
    <row r="16" spans="1:31" s="39" customFormat="1" ht="12.75" hidden="1">
      <c r="A16" s="90" t="s">
        <v>168</v>
      </c>
      <c r="B16" s="90" t="s">
        <v>168</v>
      </c>
      <c r="C16" s="90" t="s">
        <v>168</v>
      </c>
      <c r="D16" s="90" t="s">
        <v>68</v>
      </c>
      <c r="E16" s="89" t="s">
        <v>167</v>
      </c>
      <c r="F16" s="90" t="s">
        <v>168</v>
      </c>
      <c r="G16" s="90" t="s">
        <v>168</v>
      </c>
      <c r="H16" s="90" t="s">
        <v>168</v>
      </c>
      <c r="I16" s="90" t="s">
        <v>168</v>
      </c>
      <c r="J16" s="90" t="s">
        <v>168</v>
      </c>
      <c r="K16" s="90" t="s">
        <v>168</v>
      </c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0" t="s">
        <v>68</v>
      </c>
      <c r="X16" s="92"/>
      <c r="Y16" s="64" t="str">
        <f>E16</f>
        <v>ИТОГО</v>
      </c>
      <c r="Z16" s="65">
        <f>IF(M16&gt;=N16,0,M16-N16)</f>
        <v>0</v>
      </c>
      <c r="AA16" s="65">
        <f>IF(P16&gt;=Q16,0,P16-Q16)</f>
        <v>0</v>
      </c>
      <c r="AB16" s="65">
        <f>IF(R16&gt;=S16,0,R16-S16)</f>
        <v>0</v>
      </c>
      <c r="AC16" s="65">
        <f>IF(O16&gt;=T16,0,O16-T16)</f>
        <v>0</v>
      </c>
      <c r="AD16" s="65">
        <f>IF(O16&gt;=U16,0,O16-U16)</f>
        <v>0</v>
      </c>
      <c r="AE16" s="65">
        <f>IF(U16&gt;=V16,0,U16-V16)</f>
        <v>0</v>
      </c>
    </row>
    <row r="17" spans="1:31" ht="12.75" hidden="1">
      <c r="A17" s="80"/>
      <c r="B17" s="81"/>
      <c r="C17" s="80"/>
      <c r="D17" s="98"/>
      <c r="E17" s="80"/>
      <c r="F17" s="80"/>
      <c r="G17" s="80"/>
      <c r="H17" s="80"/>
      <c r="I17" s="87"/>
      <c r="J17" s="80"/>
      <c r="K17" s="81"/>
      <c r="L17" s="82"/>
      <c r="M17" s="82"/>
      <c r="N17" s="82"/>
      <c r="O17" s="69">
        <f>P17+R17</f>
        <v>0</v>
      </c>
      <c r="P17" s="82"/>
      <c r="Q17" s="82"/>
      <c r="R17" s="82"/>
      <c r="S17" s="82"/>
      <c r="T17" s="82"/>
      <c r="U17" s="82"/>
      <c r="V17" s="82"/>
      <c r="W17" s="104"/>
      <c r="Y17" s="64">
        <f>B17</f>
        <v>0</v>
      </c>
      <c r="Z17" s="65">
        <f>IF(M17&gt;=N17,0,M17-N17)</f>
        <v>0</v>
      </c>
      <c r="AA17" s="65">
        <f>IF(P17&gt;=Q17,0,P17-Q17)</f>
        <v>0</v>
      </c>
      <c r="AB17" s="65">
        <f>IF(R17&gt;=S17,0,R17-S17)</f>
        <v>0</v>
      </c>
      <c r="AC17" s="65">
        <f>IF(O17&gt;=T17,0,O17-T17)</f>
        <v>0</v>
      </c>
      <c r="AD17" s="65">
        <f>IF(O17&gt;=U17,0,O17-U17)</f>
        <v>0</v>
      </c>
      <c r="AE17" s="65">
        <f>IF(U17&gt;=V17,0,U17-V17)</f>
        <v>0</v>
      </c>
    </row>
    <row r="18" spans="1:31" ht="22.5" customHeight="1" hidden="1">
      <c r="A18" s="30"/>
      <c r="F18" s="88"/>
      <c r="G18" s="88"/>
      <c r="H18" s="88"/>
      <c r="Q18" s="548" t="s">
        <v>13</v>
      </c>
      <c r="R18" s="548"/>
      <c r="T18" s="45"/>
      <c r="U18" s="546"/>
      <c r="V18" s="546"/>
      <c r="W18" s="46"/>
      <c r="X18" s="93"/>
      <c r="Y18" s="47"/>
      <c r="Z18" s="47"/>
      <c r="AA18" s="47"/>
      <c r="AB18" s="57"/>
      <c r="AC18" s="57"/>
      <c r="AD18" s="57"/>
      <c r="AE18" s="57"/>
    </row>
    <row r="19" spans="1:31" ht="18" customHeight="1" hidden="1">
      <c r="A19" s="30"/>
      <c r="F19" s="88"/>
      <c r="G19" s="88"/>
      <c r="H19" s="88"/>
      <c r="N19"/>
      <c r="R19" s="1"/>
      <c r="T19" s="1"/>
      <c r="U19" s="547" t="s">
        <v>19</v>
      </c>
      <c r="V19" s="547"/>
      <c r="W19" s="60" t="s">
        <v>20</v>
      </c>
      <c r="X19" s="94"/>
      <c r="Y19" s="58"/>
      <c r="Z19" s="58"/>
      <c r="AA19" s="58"/>
      <c r="AB19" s="57"/>
      <c r="AC19" s="57"/>
      <c r="AD19" s="57"/>
      <c r="AE19" s="57"/>
    </row>
    <row r="20" spans="1:31" ht="41.25" customHeight="1" hidden="1">
      <c r="A20" s="30"/>
      <c r="F20" s="88"/>
      <c r="G20" s="88"/>
      <c r="H20" s="88"/>
      <c r="Q20" s="545" t="s">
        <v>21</v>
      </c>
      <c r="R20" s="545"/>
      <c r="S20" s="543"/>
      <c r="T20" s="543"/>
      <c r="U20" s="546"/>
      <c r="V20" s="546"/>
      <c r="W20" s="48"/>
      <c r="X20" s="93"/>
      <c r="Y20" s="47"/>
      <c r="Z20" s="47"/>
      <c r="AA20" s="47"/>
      <c r="AB20" s="57"/>
      <c r="AC20" s="57"/>
      <c r="AD20" s="57"/>
      <c r="AE20" s="57"/>
    </row>
    <row r="21" spans="1:31" ht="25.5" customHeight="1" hidden="1">
      <c r="A21" s="30"/>
      <c r="F21" s="88"/>
      <c r="G21" s="88"/>
      <c r="H21" s="88"/>
      <c r="N21"/>
      <c r="S21" s="544" t="s">
        <v>22</v>
      </c>
      <c r="T21" s="544"/>
      <c r="U21" s="547" t="s">
        <v>19</v>
      </c>
      <c r="V21" s="547"/>
      <c r="W21" s="50" t="s">
        <v>82</v>
      </c>
      <c r="X21" s="94"/>
      <c r="Y21" s="58"/>
      <c r="Z21" s="58"/>
      <c r="AA21" s="58"/>
      <c r="AB21" s="57"/>
      <c r="AC21" s="57"/>
      <c r="AD21" s="57"/>
      <c r="AE21" s="57"/>
    </row>
    <row r="22" spans="1:31" ht="24" customHeight="1" hidden="1">
      <c r="A22" s="30"/>
      <c r="N22"/>
      <c r="S22" s="1"/>
      <c r="T22" s="1"/>
      <c r="U22" s="538"/>
      <c r="V22" s="538"/>
      <c r="X22" s="95"/>
      <c r="Y22" s="49"/>
      <c r="Z22" s="49"/>
      <c r="AA22" s="49"/>
      <c r="AB22" s="57"/>
      <c r="AC22" s="57"/>
      <c r="AD22" s="57"/>
      <c r="AE22" s="57"/>
    </row>
    <row r="23" spans="1:31" ht="28.5" customHeight="1" hidden="1">
      <c r="A23" s="30"/>
      <c r="N23"/>
      <c r="S23" s="2"/>
      <c r="T23" s="2"/>
      <c r="U23" s="542" t="s">
        <v>23</v>
      </c>
      <c r="V23" s="542"/>
      <c r="X23" s="96"/>
      <c r="Y23" s="51"/>
      <c r="Z23" s="51"/>
      <c r="AA23" s="51"/>
      <c r="AB23" s="59"/>
      <c r="AC23" s="59"/>
      <c r="AD23" s="59"/>
      <c r="AE23" s="59"/>
    </row>
    <row r="24" spans="1:18" ht="12.75" hidden="1">
      <c r="A24" s="30"/>
      <c r="L24" s="77"/>
      <c r="M24" s="52"/>
      <c r="N24" s="52"/>
      <c r="O24" s="52"/>
      <c r="P24" s="52"/>
      <c r="R24" s="52"/>
    </row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</sheetData>
  <sheetProtection password="C911" sheet="1" objects="1" scenarios="1"/>
  <mergeCells count="45">
    <mergeCell ref="F3:L3"/>
    <mergeCell ref="A11:A14"/>
    <mergeCell ref="B11:B14"/>
    <mergeCell ref="E11:E14"/>
    <mergeCell ref="F4:L4"/>
    <mergeCell ref="C11:C14"/>
    <mergeCell ref="D11:D14"/>
    <mergeCell ref="K11:K14"/>
    <mergeCell ref="F5:L5"/>
    <mergeCell ref="F11:F14"/>
    <mergeCell ref="F6:L6"/>
    <mergeCell ref="F7:L7"/>
    <mergeCell ref="G11:G14"/>
    <mergeCell ref="H11:H14"/>
    <mergeCell ref="L11:L14"/>
    <mergeCell ref="I11:I14"/>
    <mergeCell ref="M11:M14"/>
    <mergeCell ref="Q13:Q14"/>
    <mergeCell ref="N11:N14"/>
    <mergeCell ref="O11:Q11"/>
    <mergeCell ref="J11:J14"/>
    <mergeCell ref="P13:P14"/>
    <mergeCell ref="Y13:AE13"/>
    <mergeCell ref="Y14:Y15"/>
    <mergeCell ref="Z14:AE14"/>
    <mergeCell ref="R12:S12"/>
    <mergeCell ref="S13:S14"/>
    <mergeCell ref="O12:O14"/>
    <mergeCell ref="P12:Q12"/>
    <mergeCell ref="U21:V21"/>
    <mergeCell ref="U19:V19"/>
    <mergeCell ref="Q18:R18"/>
    <mergeCell ref="U18:V18"/>
    <mergeCell ref="T12:T14"/>
    <mergeCell ref="R13:R14"/>
    <mergeCell ref="U22:V22"/>
    <mergeCell ref="W11:W14"/>
    <mergeCell ref="R11:T11"/>
    <mergeCell ref="U12:U14"/>
    <mergeCell ref="V12:V14"/>
    <mergeCell ref="U23:V23"/>
    <mergeCell ref="S20:T20"/>
    <mergeCell ref="S21:T21"/>
    <mergeCell ref="Q20:R20"/>
    <mergeCell ref="U20:V20"/>
  </mergeCells>
  <dataValidations count="4">
    <dataValidation errorStyle="information" allowBlank="1" prompt="выберите год" errorTitle="ОШИБКА!" error="Воспользуйтесь выпадающим списком" sqref="I8"/>
    <dataValidation allowBlank="1" prompt="выберите месяц" errorTitle="ОШИБКА!" error="Воспользуйтесь выпадающим списком" sqref="H8"/>
    <dataValidation allowBlank="1" prompt="Выберите наименование организации" errorTitle="ОШИБКА!" error="Воспользуйтесь выпадающим списком" sqref="F3:H3"/>
    <dataValidation allowBlank="1" prompt="Выберите или введите наименование лесничества" sqref="F5:H5"/>
  </dataValidations>
  <printOptions horizontalCentered="1"/>
  <pageMargins left="0.3937007874015748" right="0.3937007874015748" top="0.3937007874015748" bottom="0.3937007874015748" header="0.2362204724409449" footer="0.15748031496062992"/>
  <pageSetup horizontalDpi="600" verticalDpi="600" orientation="landscape" paperSize="9" scale="78" r:id="rId1"/>
  <colBreaks count="1" manualBreakCount="1">
    <brk id="14" min="2" max="2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B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140625" style="103" customWidth="1"/>
    <col min="2" max="2" width="7.421875" style="103" customWidth="1"/>
    <col min="3" max="16384" width="9.140625" style="103" customWidth="1"/>
  </cols>
  <sheetData>
    <row r="1" spans="1:2" s="102" customFormat="1" ht="25.5">
      <c r="A1" s="101" t="s">
        <v>6</v>
      </c>
      <c r="B1" s="101" t="s">
        <v>110</v>
      </c>
    </row>
    <row r="2" spans="1:2" ht="12.75">
      <c r="A2" s="103" t="s">
        <v>464</v>
      </c>
      <c r="B2" s="103" t="s">
        <v>172</v>
      </c>
    </row>
    <row r="3" spans="1:2" ht="12.75">
      <c r="A3" s="103" t="s">
        <v>465</v>
      </c>
      <c r="B3" s="103" t="s">
        <v>196</v>
      </c>
    </row>
    <row r="4" spans="1:2" ht="12.75">
      <c r="A4" s="103" t="s">
        <v>466</v>
      </c>
      <c r="B4" s="103" t="s">
        <v>195</v>
      </c>
    </row>
    <row r="5" spans="1:2" ht="12.75">
      <c r="A5" s="103" t="s">
        <v>467</v>
      </c>
      <c r="B5" s="103" t="s">
        <v>197</v>
      </c>
    </row>
    <row r="6" spans="1:2" ht="12.75">
      <c r="A6" s="103" t="s">
        <v>468</v>
      </c>
      <c r="B6" s="103" t="s">
        <v>198</v>
      </c>
    </row>
    <row r="7" spans="1:2" ht="12.75">
      <c r="A7" s="103" t="s">
        <v>469</v>
      </c>
      <c r="B7" s="103" t="s">
        <v>199</v>
      </c>
    </row>
    <row r="8" spans="1:2" ht="12.75">
      <c r="A8" s="103" t="s">
        <v>470</v>
      </c>
      <c r="B8" s="103" t="s">
        <v>200</v>
      </c>
    </row>
    <row r="9" spans="1:2" ht="12.75">
      <c r="A9" s="103" t="s">
        <v>471</v>
      </c>
      <c r="B9" s="103" t="s">
        <v>201</v>
      </c>
    </row>
    <row r="10" spans="1:2" ht="12.75">
      <c r="A10" s="103" t="s">
        <v>472</v>
      </c>
      <c r="B10" s="103" t="s">
        <v>202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/>
  <dimension ref="A1:AE4"/>
  <sheetViews>
    <sheetView zoomScalePageLayoutView="0" workbookViewId="0" topLeftCell="A1">
      <selection activeCell="A1" sqref="A1"/>
    </sheetView>
  </sheetViews>
  <sheetFormatPr defaultColWidth="9.140625" defaultRowHeight="15"/>
  <cols>
    <col min="5" max="5" width="10.00390625" style="0" customWidth="1"/>
    <col min="20" max="20" width="6.421875" style="0" customWidth="1"/>
  </cols>
  <sheetData>
    <row r="1" spans="1:27" ht="15">
      <c r="A1" s="80"/>
      <c r="B1" s="81"/>
      <c r="C1" s="80"/>
      <c r="D1" s="80"/>
      <c r="E1" s="80"/>
      <c r="F1" s="80"/>
      <c r="G1" s="81"/>
      <c r="H1" s="82"/>
      <c r="I1" s="82"/>
      <c r="J1" s="82"/>
      <c r="K1" s="69">
        <f>L1+N1</f>
        <v>0</v>
      </c>
      <c r="L1" s="82"/>
      <c r="M1" s="82"/>
      <c r="N1" s="82"/>
      <c r="O1" s="82"/>
      <c r="P1" s="82"/>
      <c r="Q1" s="68"/>
      <c r="R1" s="68"/>
      <c r="S1" s="104"/>
      <c r="T1" s="30"/>
      <c r="U1" s="64">
        <f>B1</f>
        <v>0</v>
      </c>
      <c r="V1" s="65">
        <f>IF(I1&gt;=J1,0,I1-J1)</f>
        <v>0</v>
      </c>
      <c r="W1" s="65">
        <f>IF(L1&gt;=M1,0,L1-M1)</f>
        <v>0</v>
      </c>
      <c r="X1" s="65">
        <f>IF(N1&gt;=O1,0,N1-O1)</f>
        <v>0</v>
      </c>
      <c r="Y1" s="65">
        <f>IF(K1&gt;=P1,0,K1-P1)</f>
        <v>0</v>
      </c>
      <c r="Z1" s="65">
        <f>IF(K1&gt;=Q1,0,K1-Q1)</f>
        <v>0</v>
      </c>
      <c r="AA1" s="65">
        <f>IF(Q1&gt;=R1,0,Q1-R1)</f>
        <v>0</v>
      </c>
    </row>
    <row r="2" spans="1:27" ht="15">
      <c r="A2" s="80"/>
      <c r="B2" s="81"/>
      <c r="C2" s="80"/>
      <c r="D2" s="80"/>
      <c r="E2" s="80"/>
      <c r="F2" s="80"/>
      <c r="G2" s="79"/>
      <c r="H2" s="68"/>
      <c r="I2" s="68"/>
      <c r="J2" s="68"/>
      <c r="K2" s="69">
        <f>L2+N2</f>
        <v>0</v>
      </c>
      <c r="L2" s="68"/>
      <c r="M2" s="68"/>
      <c r="N2" s="68"/>
      <c r="O2" s="68"/>
      <c r="P2" s="68"/>
      <c r="Q2" s="68"/>
      <c r="R2" s="68"/>
      <c r="S2" s="104"/>
      <c r="T2" s="30"/>
      <c r="U2" s="64">
        <f>B2</f>
        <v>0</v>
      </c>
      <c r="V2" s="65">
        <f>IF(I2&gt;=J2,0,I2-J2)</f>
        <v>0</v>
      </c>
      <c r="W2" s="65">
        <f>IF(L2&gt;=M2,0,L2-M2)</f>
        <v>0</v>
      </c>
      <c r="X2" s="65">
        <f>IF(N2&gt;=O2,0,N2-O2)</f>
        <v>0</v>
      </c>
      <c r="Y2" s="65">
        <f>IF(K2&gt;=P2,0,K2-P2)</f>
        <v>0</v>
      </c>
      <c r="Z2" s="65">
        <f>IF(K2&gt;=Q2,0,K2-Q2)</f>
        <v>0</v>
      </c>
      <c r="AA2" s="65">
        <f>IF(Q2&gt;=R2,0,Q2-R2)</f>
        <v>0</v>
      </c>
    </row>
    <row r="3" spans="1:31" s="30" customFormat="1" ht="12.75">
      <c r="A3" s="80"/>
      <c r="B3" s="81"/>
      <c r="C3" s="80"/>
      <c r="D3" s="98"/>
      <c r="E3" s="80"/>
      <c r="F3" s="80"/>
      <c r="G3" s="80"/>
      <c r="H3" s="80"/>
      <c r="I3" s="87"/>
      <c r="J3" s="80"/>
      <c r="K3" s="81"/>
      <c r="L3" s="82"/>
      <c r="M3" s="82"/>
      <c r="N3" s="82"/>
      <c r="O3" s="69">
        <f>P3+R3</f>
        <v>0</v>
      </c>
      <c r="P3" s="82"/>
      <c r="Q3" s="82"/>
      <c r="R3" s="82"/>
      <c r="S3" s="82"/>
      <c r="T3" s="82"/>
      <c r="U3" s="68"/>
      <c r="V3" s="68"/>
      <c r="W3" s="104"/>
      <c r="X3" s="91"/>
      <c r="Y3" s="64">
        <f>B3</f>
        <v>0</v>
      </c>
      <c r="Z3" s="65">
        <f>IF(M3&gt;=N3,0,M3-N3)</f>
        <v>0</v>
      </c>
      <c r="AA3" s="65">
        <f>IF(P3&gt;=Q3,0,P3-Q3)</f>
        <v>0</v>
      </c>
      <c r="AB3" s="65">
        <f>IF(R3&gt;=S3,0,R3-S3)</f>
        <v>0</v>
      </c>
      <c r="AC3" s="65">
        <f>IF(O3&gt;=T3,0,O3-T3)</f>
        <v>0</v>
      </c>
      <c r="AD3" s="65">
        <f>IF(O3&gt;=U3,0,O3-U3)</f>
        <v>0</v>
      </c>
      <c r="AE3" s="65">
        <f>IF(U3&gt;=V3,0,U3-V3)</f>
        <v>0</v>
      </c>
    </row>
    <row r="4" spans="1:31" s="30" customFormat="1" ht="12.75">
      <c r="A4" s="80"/>
      <c r="B4" s="81"/>
      <c r="C4" s="78"/>
      <c r="D4" s="100">
        <f>IF(ISERROR(VLOOKUP(C4,LesCode,2,FALSE)),"",VLOOKUP(C4,LesCode,2,FALSE))</f>
      </c>
      <c r="E4" s="80"/>
      <c r="F4" s="80"/>
      <c r="G4" s="78"/>
      <c r="H4" s="78"/>
      <c r="I4" s="67"/>
      <c r="J4" s="100">
        <f>IF(ISERROR(VLOOKUP(I4,КодВидИсп2,3,FALSE)),0,VLOOKUP(I4,КодВидИсп2,3,FALSE))</f>
        <v>0</v>
      </c>
      <c r="K4" s="79"/>
      <c r="L4" s="68"/>
      <c r="M4" s="68"/>
      <c r="N4" s="68"/>
      <c r="O4" s="69">
        <f>P4+R4</f>
        <v>0</v>
      </c>
      <c r="P4" s="68"/>
      <c r="Q4" s="68"/>
      <c r="R4" s="68"/>
      <c r="S4" s="68"/>
      <c r="T4" s="68"/>
      <c r="U4" s="68"/>
      <c r="V4" s="68"/>
      <c r="W4" s="104"/>
      <c r="X4" s="86">
        <f>IF(ISERROR(VLOOKUP(J4,КодВидИсп,3,FALSE)),0,VLOOKUP(J4,КодВидИсп,3,FALSE))</f>
        <v>0</v>
      </c>
      <c r="Y4" s="64">
        <f>B4</f>
        <v>0</v>
      </c>
      <c r="Z4" s="65">
        <f>IF(M4&gt;=N4,0,M4-N4)</f>
        <v>0</v>
      </c>
      <c r="AA4" s="65">
        <f>IF(P4&gt;=Q4,0,P4-Q4)</f>
        <v>0</v>
      </c>
      <c r="AB4" s="65">
        <f>IF(R4&gt;=S4,0,R4-S4)</f>
        <v>0</v>
      </c>
      <c r="AC4" s="65">
        <f>IF(O4&gt;=T4,0,O4-T4)</f>
        <v>0</v>
      </c>
      <c r="AD4" s="65">
        <f>IF(O4&gt;=U4,0,O4-U4)</f>
        <v>0</v>
      </c>
      <c r="AE4" s="65">
        <f>IF(U4&gt;=V4,0,U4-V4)</f>
        <v>0</v>
      </c>
    </row>
  </sheetData>
  <sheetProtection sheet="1" objects="1" scenarios="1"/>
  <dataValidations count="2">
    <dataValidation type="list" allowBlank="1" showInputMessage="1" showErrorMessage="1" prompt="выберите из списка" errorTitle="ОШИБКА!" error="Воспользуйтесь выпадающим списком" sqref="I4">
      <formula1>ВидыИспользования</formula1>
    </dataValidation>
    <dataValidation type="list" allowBlank="1" showInputMessage="1" showErrorMessage="1" sqref="C4">
      <formula1>LesName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3"/>
  <dimension ref="A1:D18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4.57421875" style="0" bestFit="1" customWidth="1"/>
    <col min="2" max="2" width="63.57421875" style="0" customWidth="1"/>
    <col min="3" max="3" width="20.140625" style="0" bestFit="1" customWidth="1"/>
    <col min="4" max="4" width="14.57421875" style="0" bestFit="1" customWidth="1"/>
    <col min="5" max="5" width="9.421875" style="0" customWidth="1"/>
  </cols>
  <sheetData>
    <row r="1" spans="1:4" ht="15">
      <c r="A1" s="85" t="s">
        <v>188</v>
      </c>
      <c r="B1" s="84" t="s">
        <v>99</v>
      </c>
      <c r="C1" s="85" t="s">
        <v>187</v>
      </c>
      <c r="D1" s="85" t="s">
        <v>188</v>
      </c>
    </row>
    <row r="2" spans="1:4" ht="15">
      <c r="A2" s="83" t="s">
        <v>172</v>
      </c>
      <c r="B2" s="72" t="s">
        <v>98</v>
      </c>
      <c r="C2" s="74">
        <v>1</v>
      </c>
      <c r="D2" s="83" t="s">
        <v>172</v>
      </c>
    </row>
    <row r="3" spans="1:4" ht="15">
      <c r="A3" s="83" t="s">
        <v>34</v>
      </c>
      <c r="B3" s="73" t="s">
        <v>87</v>
      </c>
      <c r="C3" s="74">
        <v>2</v>
      </c>
      <c r="D3" s="83" t="s">
        <v>34</v>
      </c>
    </row>
    <row r="4" spans="1:4" ht="15">
      <c r="A4" s="83" t="s">
        <v>35</v>
      </c>
      <c r="B4" s="72" t="s">
        <v>88</v>
      </c>
      <c r="C4" s="74">
        <v>3</v>
      </c>
      <c r="D4" s="83" t="s">
        <v>35</v>
      </c>
    </row>
    <row r="5" spans="1:4" ht="15">
      <c r="A5" s="83" t="s">
        <v>173</v>
      </c>
      <c r="B5" s="72" t="s">
        <v>89</v>
      </c>
      <c r="C5" s="74">
        <v>4</v>
      </c>
      <c r="D5" s="83" t="s">
        <v>173</v>
      </c>
    </row>
    <row r="6" spans="1:4" ht="15">
      <c r="A6" s="83" t="s">
        <v>30</v>
      </c>
      <c r="B6" s="72" t="s">
        <v>174</v>
      </c>
      <c r="C6" s="74">
        <v>5</v>
      </c>
      <c r="D6" s="83" t="s">
        <v>30</v>
      </c>
    </row>
    <row r="7" spans="1:4" ht="15">
      <c r="A7" s="83" t="s">
        <v>36</v>
      </c>
      <c r="B7" s="72" t="s">
        <v>90</v>
      </c>
      <c r="C7" s="74">
        <v>6</v>
      </c>
      <c r="D7" s="83" t="s">
        <v>36</v>
      </c>
    </row>
    <row r="8" spans="1:4" ht="25.5">
      <c r="A8" s="83" t="s">
        <v>31</v>
      </c>
      <c r="B8" s="72" t="s">
        <v>91</v>
      </c>
      <c r="C8" s="74">
        <v>7</v>
      </c>
      <c r="D8" s="83" t="s">
        <v>31</v>
      </c>
    </row>
    <row r="9" spans="1:4" ht="15">
      <c r="A9" s="83" t="s">
        <v>175</v>
      </c>
      <c r="B9" s="72" t="s">
        <v>92</v>
      </c>
      <c r="C9" s="74">
        <v>8</v>
      </c>
      <c r="D9" s="83" t="s">
        <v>175</v>
      </c>
    </row>
    <row r="10" spans="1:4" ht="15">
      <c r="A10" s="83" t="s">
        <v>176</v>
      </c>
      <c r="B10" s="72" t="s">
        <v>93</v>
      </c>
      <c r="C10" s="74">
        <v>9</v>
      </c>
      <c r="D10" s="83" t="s">
        <v>176</v>
      </c>
    </row>
    <row r="11" spans="1:4" ht="25.5">
      <c r="A11" s="83" t="s">
        <v>177</v>
      </c>
      <c r="B11" s="72" t="s">
        <v>94</v>
      </c>
      <c r="C11" s="74">
        <v>10</v>
      </c>
      <c r="D11" s="83" t="s">
        <v>177</v>
      </c>
    </row>
    <row r="12" spans="1:4" ht="25.5">
      <c r="A12" s="83" t="s">
        <v>186</v>
      </c>
      <c r="B12" s="72" t="s">
        <v>185</v>
      </c>
      <c r="C12" s="74">
        <v>11</v>
      </c>
      <c r="D12" s="83" t="s">
        <v>186</v>
      </c>
    </row>
    <row r="13" spans="1:4" ht="25.5">
      <c r="A13" s="83" t="s">
        <v>178</v>
      </c>
      <c r="B13" s="72" t="s">
        <v>100</v>
      </c>
      <c r="C13" s="74">
        <v>12</v>
      </c>
      <c r="D13" s="83" t="s">
        <v>178</v>
      </c>
    </row>
    <row r="14" spans="1:4" ht="38.25">
      <c r="A14" s="83" t="s">
        <v>179</v>
      </c>
      <c r="B14" s="72" t="s">
        <v>95</v>
      </c>
      <c r="C14" s="74">
        <v>13</v>
      </c>
      <c r="D14" s="83" t="s">
        <v>179</v>
      </c>
    </row>
    <row r="15" spans="1:4" ht="15">
      <c r="A15" s="83" t="s">
        <v>181</v>
      </c>
      <c r="B15" s="72" t="s">
        <v>180</v>
      </c>
      <c r="C15" s="74">
        <v>14</v>
      </c>
      <c r="D15" s="83" t="s">
        <v>181</v>
      </c>
    </row>
    <row r="16" spans="1:4" ht="15">
      <c r="A16" s="83" t="s">
        <v>182</v>
      </c>
      <c r="B16" s="72" t="s">
        <v>96</v>
      </c>
      <c r="C16" s="74">
        <v>15</v>
      </c>
      <c r="D16" s="83" t="s">
        <v>182</v>
      </c>
    </row>
    <row r="17" spans="1:4" ht="15">
      <c r="A17" s="83" t="s">
        <v>183</v>
      </c>
      <c r="B17" s="72" t="s">
        <v>97</v>
      </c>
      <c r="C17" s="74">
        <v>16</v>
      </c>
      <c r="D17" s="83" t="s">
        <v>183</v>
      </c>
    </row>
    <row r="18" spans="1:4" ht="25.5">
      <c r="A18" s="83" t="s">
        <v>184</v>
      </c>
      <c r="B18" s="72" t="s">
        <v>101</v>
      </c>
      <c r="C18" s="74">
        <v>17</v>
      </c>
      <c r="D18" s="83" t="s">
        <v>184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4"/>
  <dimension ref="A1:R3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0.28125" style="24" customWidth="1"/>
    <col min="2" max="2" width="13.28125" style="24" customWidth="1"/>
    <col min="3" max="18" width="8.57421875" style="24" customWidth="1"/>
    <col min="19" max="16384" width="9.140625" style="24" customWidth="1"/>
  </cols>
  <sheetData>
    <row r="1" spans="1:18" ht="27" customHeight="1">
      <c r="A1" s="566" t="s">
        <v>0</v>
      </c>
      <c r="B1" s="23" t="s">
        <v>1</v>
      </c>
      <c r="C1" s="566" t="s">
        <v>2</v>
      </c>
      <c r="D1" s="566"/>
      <c r="E1" s="566" t="s">
        <v>3</v>
      </c>
      <c r="F1" s="566"/>
      <c r="G1" s="566" t="s">
        <v>4</v>
      </c>
      <c r="H1" s="566"/>
      <c r="I1" s="566" t="s">
        <v>5</v>
      </c>
      <c r="J1" s="566"/>
      <c r="K1" s="566" t="s">
        <v>6</v>
      </c>
      <c r="L1" s="566"/>
      <c r="M1" s="566" t="s">
        <v>7</v>
      </c>
      <c r="N1" s="566"/>
      <c r="O1" s="566" t="s">
        <v>8</v>
      </c>
      <c r="P1" s="566"/>
      <c r="Q1" s="566" t="s">
        <v>9</v>
      </c>
      <c r="R1" s="566"/>
    </row>
    <row r="2" spans="1:18" ht="12.75">
      <c r="A2" s="566"/>
      <c r="B2" s="23" t="s">
        <v>10</v>
      </c>
      <c r="C2" s="23" t="s">
        <v>11</v>
      </c>
      <c r="D2" s="23" t="s">
        <v>12</v>
      </c>
      <c r="E2" s="23" t="s">
        <v>11</v>
      </c>
      <c r="F2" s="23" t="s">
        <v>12</v>
      </c>
      <c r="G2" s="23" t="s">
        <v>11</v>
      </c>
      <c r="H2" s="23" t="s">
        <v>12</v>
      </c>
      <c r="I2" s="23" t="s">
        <v>11</v>
      </c>
      <c r="J2" s="23" t="s">
        <v>12</v>
      </c>
      <c r="K2" s="23" t="s">
        <v>11</v>
      </c>
      <c r="L2" s="23" t="s">
        <v>12</v>
      </c>
      <c r="M2" s="23" t="s">
        <v>11</v>
      </c>
      <c r="N2" s="23" t="s">
        <v>12</v>
      </c>
      <c r="O2" s="23" t="s">
        <v>11</v>
      </c>
      <c r="P2" s="23" t="s">
        <v>12</v>
      </c>
      <c r="Q2" s="23" t="s">
        <v>11</v>
      </c>
      <c r="R2" s="23" t="s">
        <v>12</v>
      </c>
    </row>
    <row r="3" spans="1:14" ht="12.75">
      <c r="A3" s="25" t="s">
        <v>112</v>
      </c>
      <c r="B3" s="26">
        <v>1</v>
      </c>
      <c r="C3" s="24">
        <v>1</v>
      </c>
      <c r="D3" s="24">
        <v>5</v>
      </c>
      <c r="E3" s="24">
        <v>5</v>
      </c>
      <c r="F3" s="24">
        <v>2</v>
      </c>
      <c r="I3" s="24">
        <v>1</v>
      </c>
      <c r="J3" s="24">
        <v>3</v>
      </c>
      <c r="K3" s="24">
        <v>7</v>
      </c>
      <c r="L3" s="24">
        <v>2</v>
      </c>
      <c r="M3" s="24">
        <v>1</v>
      </c>
      <c r="N3" s="24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CC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140625" defaultRowHeight="15"/>
  <cols>
    <col min="1" max="1" width="9.421875" style="11" customWidth="1"/>
    <col min="2" max="2" width="26.00390625" style="11" customWidth="1"/>
    <col min="3" max="3" width="24.00390625" style="11" bestFit="1" customWidth="1"/>
    <col min="4" max="4" width="9.7109375" style="12" customWidth="1"/>
    <col min="5" max="5" width="3.421875" style="13" customWidth="1"/>
    <col min="6" max="10" width="3.00390625" style="13" customWidth="1"/>
    <col min="11" max="11" width="4.00390625" style="13" customWidth="1"/>
    <col min="12" max="12" width="3.140625" style="13" customWidth="1"/>
    <col min="13" max="13" width="3.00390625" style="13" customWidth="1"/>
    <col min="14" max="14" width="2.7109375" style="13" customWidth="1"/>
    <col min="15" max="16" width="4.00390625" style="13" bestFit="1" customWidth="1"/>
    <col min="17" max="18" width="3.00390625" style="13" customWidth="1"/>
    <col min="19" max="19" width="2.7109375" style="13" customWidth="1"/>
    <col min="20" max="20" width="4.00390625" style="13" customWidth="1"/>
    <col min="21" max="21" width="4.00390625" style="13" bestFit="1" customWidth="1"/>
    <col min="22" max="22" width="3.00390625" style="13" customWidth="1"/>
    <col min="23" max="23" width="4.00390625" style="13" customWidth="1"/>
    <col min="24" max="24" width="4.00390625" style="13" bestFit="1" customWidth="1"/>
    <col min="25" max="25" width="4.00390625" style="13" customWidth="1"/>
    <col min="26" max="26" width="4.00390625" style="13" bestFit="1" customWidth="1"/>
    <col min="27" max="27" width="3.00390625" style="13" customWidth="1"/>
    <col min="28" max="28" width="4.00390625" style="13" customWidth="1"/>
    <col min="29" max="29" width="4.00390625" style="13" bestFit="1" customWidth="1"/>
    <col min="30" max="30" width="4.00390625" style="13" customWidth="1"/>
    <col min="31" max="31" width="4.00390625" style="13" bestFit="1" customWidth="1"/>
    <col min="32" max="32" width="2.57421875" style="13" customWidth="1"/>
    <col min="33" max="33" width="4.00390625" style="13" customWidth="1"/>
    <col min="34" max="34" width="4.00390625" style="13" bestFit="1" customWidth="1"/>
    <col min="35" max="35" width="4.00390625" style="13" customWidth="1"/>
    <col min="36" max="36" width="4.00390625" style="13" bestFit="1" customWidth="1"/>
    <col min="37" max="37" width="2.57421875" style="13" customWidth="1"/>
    <col min="38" max="38" width="4.00390625" style="13" customWidth="1"/>
    <col min="39" max="39" width="4.00390625" style="13" bestFit="1" customWidth="1"/>
    <col min="40" max="40" width="4.00390625" style="13" customWidth="1"/>
    <col min="41" max="41" width="4.00390625" style="13" bestFit="1" customWidth="1"/>
    <col min="42" max="42" width="2.7109375" style="13" customWidth="1"/>
    <col min="43" max="43" width="3.8515625" style="13" customWidth="1"/>
    <col min="44" max="44" width="4.00390625" style="13" bestFit="1" customWidth="1"/>
    <col min="45" max="45" width="4.00390625" style="13" customWidth="1"/>
    <col min="46" max="46" width="4.00390625" style="13" bestFit="1" customWidth="1"/>
    <col min="47" max="47" width="3.140625" style="13" customWidth="1"/>
    <col min="48" max="48" width="4.00390625" style="13" customWidth="1"/>
    <col min="49" max="49" width="4.00390625" style="13" bestFit="1" customWidth="1"/>
    <col min="50" max="50" width="4.00390625" style="13" customWidth="1"/>
    <col min="51" max="51" width="4.00390625" style="13" bestFit="1" customWidth="1"/>
    <col min="52" max="52" width="2.8515625" style="13" customWidth="1"/>
    <col min="53" max="53" width="4.00390625" style="13" customWidth="1"/>
    <col min="54" max="54" width="2.00390625" style="13" customWidth="1"/>
    <col min="55" max="55" width="4.00390625" style="13" customWidth="1"/>
    <col min="56" max="56" width="2.28125" style="13" bestFit="1" customWidth="1"/>
    <col min="57" max="57" width="2.00390625" style="13" customWidth="1"/>
    <col min="58" max="58" width="4.00390625" style="13" customWidth="1"/>
    <col min="59" max="59" width="2.00390625" style="13" customWidth="1"/>
    <col min="60" max="60" width="4.00390625" style="13" customWidth="1"/>
    <col min="61" max="61" width="2.28125" style="13" bestFit="1" customWidth="1"/>
    <col min="62" max="62" width="2.00390625" style="13" customWidth="1"/>
    <col min="63" max="63" width="4.00390625" style="13" customWidth="1"/>
    <col min="64" max="64" width="2.00390625" style="13" customWidth="1"/>
    <col min="65" max="65" width="4.00390625" style="13" customWidth="1"/>
    <col min="66" max="66" width="2.28125" style="13" bestFit="1" customWidth="1"/>
    <col min="67" max="67" width="2.00390625" style="13" customWidth="1"/>
    <col min="68" max="68" width="4.00390625" style="13" customWidth="1"/>
    <col min="69" max="69" width="2.00390625" style="13" customWidth="1"/>
    <col min="70" max="70" width="4.00390625" style="13" customWidth="1"/>
    <col min="71" max="72" width="2.00390625" style="13" customWidth="1"/>
    <col min="73" max="73" width="4.00390625" style="13" customWidth="1"/>
    <col min="74" max="74" width="2.00390625" style="13" customWidth="1"/>
    <col min="75" max="75" width="4.00390625" style="13" customWidth="1"/>
    <col min="76" max="77" width="2.00390625" style="13" customWidth="1"/>
    <col min="78" max="78" width="4.00390625" style="13" customWidth="1"/>
    <col min="79" max="79" width="2.00390625" style="13" customWidth="1"/>
    <col min="80" max="80" width="4.00390625" style="13" customWidth="1"/>
    <col min="81" max="81" width="2.00390625" style="13" customWidth="1"/>
    <col min="82" max="16384" width="9.140625" style="13" customWidth="1"/>
  </cols>
  <sheetData>
    <row r="1" spans="1:81" s="10" customFormat="1" ht="51.75" customHeight="1">
      <c r="A1" s="7" t="s">
        <v>48</v>
      </c>
      <c r="B1" s="7" t="s">
        <v>49</v>
      </c>
      <c r="C1" s="7" t="s">
        <v>50</v>
      </c>
      <c r="D1" s="8" t="s">
        <v>61</v>
      </c>
      <c r="E1" s="567" t="s">
        <v>51</v>
      </c>
      <c r="F1" s="567"/>
      <c r="G1" s="567" t="s">
        <v>52</v>
      </c>
      <c r="H1" s="567"/>
      <c r="I1" s="567" t="s">
        <v>53</v>
      </c>
      <c r="J1" s="567"/>
      <c r="K1" s="9" t="s">
        <v>54</v>
      </c>
      <c r="L1" s="9" t="s">
        <v>55</v>
      </c>
      <c r="M1" s="10" t="s">
        <v>56</v>
      </c>
      <c r="N1" s="10" t="s">
        <v>57</v>
      </c>
      <c r="O1" s="10" t="s">
        <v>58</v>
      </c>
      <c r="P1" s="10" t="s">
        <v>57</v>
      </c>
      <c r="Q1" s="9" t="s">
        <v>55</v>
      </c>
      <c r="R1" s="10" t="s">
        <v>56</v>
      </c>
      <c r="S1" s="10" t="s">
        <v>57</v>
      </c>
      <c r="T1" s="10" t="s">
        <v>58</v>
      </c>
      <c r="U1" s="10" t="s">
        <v>57</v>
      </c>
      <c r="V1" s="9" t="s">
        <v>55</v>
      </c>
      <c r="W1" s="10" t="s">
        <v>56</v>
      </c>
      <c r="X1" s="10" t="s">
        <v>57</v>
      </c>
      <c r="Y1" s="10" t="s">
        <v>58</v>
      </c>
      <c r="Z1" s="10" t="s">
        <v>57</v>
      </c>
      <c r="AA1" s="9" t="s">
        <v>55</v>
      </c>
      <c r="AB1" s="10" t="s">
        <v>56</v>
      </c>
      <c r="AC1" s="10" t="s">
        <v>57</v>
      </c>
      <c r="AD1" s="10" t="s">
        <v>58</v>
      </c>
      <c r="AE1" s="10" t="s">
        <v>57</v>
      </c>
      <c r="AF1" s="9" t="s">
        <v>55</v>
      </c>
      <c r="AG1" s="10" t="s">
        <v>56</v>
      </c>
      <c r="AH1" s="10" t="s">
        <v>57</v>
      </c>
      <c r="AI1" s="10" t="s">
        <v>58</v>
      </c>
      <c r="AJ1" s="10" t="s">
        <v>57</v>
      </c>
      <c r="AK1" s="9" t="s">
        <v>55</v>
      </c>
      <c r="AL1" s="10" t="s">
        <v>56</v>
      </c>
      <c r="AM1" s="10" t="s">
        <v>57</v>
      </c>
      <c r="AN1" s="10" t="s">
        <v>58</v>
      </c>
      <c r="AO1" s="10" t="s">
        <v>57</v>
      </c>
      <c r="AP1" s="9" t="s">
        <v>55</v>
      </c>
      <c r="AQ1" s="10" t="s">
        <v>56</v>
      </c>
      <c r="AR1" s="10" t="s">
        <v>57</v>
      </c>
      <c r="AS1" s="10" t="s">
        <v>58</v>
      </c>
      <c r="AT1" s="10" t="s">
        <v>57</v>
      </c>
      <c r="AU1" s="9" t="s">
        <v>55</v>
      </c>
      <c r="AV1" s="10" t="s">
        <v>56</v>
      </c>
      <c r="AW1" s="10" t="s">
        <v>57</v>
      </c>
      <c r="AX1" s="10" t="s">
        <v>58</v>
      </c>
      <c r="AY1" s="10" t="s">
        <v>57</v>
      </c>
      <c r="AZ1" s="9" t="s">
        <v>55</v>
      </c>
      <c r="BA1" s="10" t="s">
        <v>56</v>
      </c>
      <c r="BB1" s="10" t="s">
        <v>57</v>
      </c>
      <c r="BC1" s="10" t="s">
        <v>58</v>
      </c>
      <c r="BD1" s="10" t="s">
        <v>57</v>
      </c>
      <c r="BE1" s="9" t="s">
        <v>55</v>
      </c>
      <c r="BF1" s="10" t="s">
        <v>56</v>
      </c>
      <c r="BG1" s="10" t="s">
        <v>57</v>
      </c>
      <c r="BH1" s="10" t="s">
        <v>58</v>
      </c>
      <c r="BI1" s="10" t="s">
        <v>57</v>
      </c>
      <c r="BJ1" s="9" t="s">
        <v>55</v>
      </c>
      <c r="BK1" s="10" t="s">
        <v>56</v>
      </c>
      <c r="BL1" s="10" t="s">
        <v>57</v>
      </c>
      <c r="BM1" s="10" t="s">
        <v>58</v>
      </c>
      <c r="BN1" s="10" t="s">
        <v>57</v>
      </c>
      <c r="BO1" s="9" t="s">
        <v>55</v>
      </c>
      <c r="BP1" s="10" t="s">
        <v>56</v>
      </c>
      <c r="BQ1" s="10" t="s">
        <v>57</v>
      </c>
      <c r="BR1" s="10" t="s">
        <v>58</v>
      </c>
      <c r="BS1" s="10" t="s">
        <v>57</v>
      </c>
      <c r="BT1" s="9" t="s">
        <v>55</v>
      </c>
      <c r="BU1" s="10" t="s">
        <v>56</v>
      </c>
      <c r="BV1" s="10" t="s">
        <v>57</v>
      </c>
      <c r="BW1" s="10" t="s">
        <v>58</v>
      </c>
      <c r="BX1" s="10" t="s">
        <v>57</v>
      </c>
      <c r="BY1" s="9" t="s">
        <v>55</v>
      </c>
      <c r="BZ1" s="10" t="s">
        <v>56</v>
      </c>
      <c r="CA1" s="10" t="s">
        <v>57</v>
      </c>
      <c r="CB1" s="10" t="s">
        <v>58</v>
      </c>
      <c r="CC1" s="10" t="s">
        <v>57</v>
      </c>
    </row>
    <row r="2" spans="1:16" ht="12">
      <c r="A2" s="111" t="s">
        <v>83</v>
      </c>
      <c r="B2" s="11" t="s">
        <v>153</v>
      </c>
      <c r="C2" s="11" t="s">
        <v>153</v>
      </c>
      <c r="D2" s="12">
        <v>7</v>
      </c>
      <c r="E2" s="13">
        <v>3</v>
      </c>
      <c r="F2" s="13">
        <v>1</v>
      </c>
      <c r="G2" s="13">
        <v>1</v>
      </c>
      <c r="H2" s="13">
        <v>1</v>
      </c>
      <c r="K2" s="13">
        <v>1</v>
      </c>
      <c r="L2" s="13">
        <v>1</v>
      </c>
      <c r="M2" s="13">
        <v>4</v>
      </c>
      <c r="N2" s="13">
        <v>19</v>
      </c>
      <c r="O2" s="13">
        <v>18</v>
      </c>
      <c r="P2" s="13">
        <v>38</v>
      </c>
    </row>
    <row r="3" spans="1:16" ht="12">
      <c r="A3" s="111" t="s">
        <v>107</v>
      </c>
      <c r="B3" s="11" t="s">
        <v>157</v>
      </c>
      <c r="C3" s="11" t="s">
        <v>157</v>
      </c>
      <c r="D3" s="12">
        <v>7</v>
      </c>
      <c r="E3" s="13">
        <v>6</v>
      </c>
      <c r="F3" s="13">
        <v>1</v>
      </c>
      <c r="G3" s="13">
        <v>4</v>
      </c>
      <c r="H3" s="13">
        <v>1</v>
      </c>
      <c r="K3" s="13">
        <v>1</v>
      </c>
      <c r="L3" s="13">
        <v>3</v>
      </c>
      <c r="M3" s="13">
        <v>7</v>
      </c>
      <c r="N3" s="13">
        <v>16</v>
      </c>
      <c r="O3" s="13">
        <v>18</v>
      </c>
      <c r="P3" s="13">
        <v>18</v>
      </c>
    </row>
    <row r="4" spans="1:16" ht="12">
      <c r="A4" s="111" t="s">
        <v>108</v>
      </c>
      <c r="B4" s="11" t="s">
        <v>159</v>
      </c>
      <c r="C4" s="11" t="s">
        <v>159</v>
      </c>
      <c r="D4" s="12">
        <v>7</v>
      </c>
      <c r="E4" s="13">
        <v>6</v>
      </c>
      <c r="F4" s="13">
        <v>1</v>
      </c>
      <c r="G4" s="13">
        <v>4</v>
      </c>
      <c r="H4" s="13">
        <v>1</v>
      </c>
      <c r="K4" s="13">
        <v>1</v>
      </c>
      <c r="L4" s="13">
        <v>3</v>
      </c>
      <c r="M4" s="13">
        <v>7</v>
      </c>
      <c r="N4" s="13">
        <v>16</v>
      </c>
      <c r="O4" s="13">
        <v>18</v>
      </c>
      <c r="P4" s="13">
        <v>18</v>
      </c>
    </row>
    <row r="5" spans="1:16" ht="12">
      <c r="A5" s="111" t="s">
        <v>449</v>
      </c>
      <c r="B5" s="11" t="s">
        <v>162</v>
      </c>
      <c r="C5" s="11" t="s">
        <v>162</v>
      </c>
      <c r="D5" s="12">
        <v>7</v>
      </c>
      <c r="E5" s="13">
        <v>6</v>
      </c>
      <c r="F5" s="13">
        <v>1</v>
      </c>
      <c r="G5" s="13">
        <v>4</v>
      </c>
      <c r="H5" s="13">
        <v>1</v>
      </c>
      <c r="K5" s="13">
        <v>1</v>
      </c>
      <c r="L5" s="13">
        <v>3</v>
      </c>
      <c r="M5" s="13">
        <v>7</v>
      </c>
      <c r="N5" s="13">
        <v>16</v>
      </c>
      <c r="O5" s="13">
        <v>18</v>
      </c>
      <c r="P5" s="13">
        <v>18</v>
      </c>
    </row>
    <row r="6" spans="1:16" ht="12">
      <c r="A6" s="111" t="s">
        <v>236</v>
      </c>
      <c r="B6" s="112" t="s">
        <v>409</v>
      </c>
      <c r="C6" s="113" t="s">
        <v>236</v>
      </c>
      <c r="D6" s="12">
        <v>7</v>
      </c>
      <c r="E6" s="13">
        <v>3</v>
      </c>
      <c r="F6" s="13">
        <v>1</v>
      </c>
      <c r="G6" s="13">
        <v>1</v>
      </c>
      <c r="H6" s="13">
        <v>1</v>
      </c>
      <c r="K6" s="13">
        <v>1</v>
      </c>
      <c r="L6" s="13">
        <v>1</v>
      </c>
      <c r="M6" s="13">
        <v>5</v>
      </c>
      <c r="N6" s="13">
        <v>15</v>
      </c>
      <c r="O6" s="13">
        <v>5</v>
      </c>
      <c r="P6" s="13">
        <v>166</v>
      </c>
    </row>
    <row r="7" ht="12">
      <c r="A7" s="13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6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17" bestFit="1" customWidth="1"/>
    <col min="2" max="3" width="26.140625" style="17" bestFit="1" customWidth="1"/>
    <col min="4" max="4" width="27.140625" style="15" bestFit="1" customWidth="1"/>
    <col min="5" max="6" width="26.140625" style="15" bestFit="1" customWidth="1"/>
    <col min="7" max="16384" width="9.140625" style="15" customWidth="1"/>
  </cols>
  <sheetData>
    <row r="1" spans="1:3" ht="12.75">
      <c r="A1" s="14">
        <f>COUNTIF(A3:A1000,"*Ошибка*")</f>
        <v>0</v>
      </c>
      <c r="B1" s="14">
        <f>COUNTIF(B3:B1000,"*Ошибка*")</f>
        <v>0</v>
      </c>
      <c r="C1" s="14">
        <f>COUNTIF(C3:C1000,"*Ошибка*")</f>
        <v>0</v>
      </c>
    </row>
    <row r="2" spans="1:6" ht="12.75">
      <c r="A2" s="16"/>
      <c r="B2" s="16"/>
      <c r="C2" s="16"/>
      <c r="D2" s="16"/>
      <c r="E2" s="16"/>
      <c r="F2" s="1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7"/>
  <dimension ref="A2:B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15" bestFit="1" customWidth="1"/>
    <col min="2" max="2" width="26.140625" style="15" bestFit="1" customWidth="1"/>
    <col min="3" max="16384" width="9.140625" style="15" customWidth="1"/>
  </cols>
  <sheetData>
    <row r="2" spans="1:2" ht="12.75">
      <c r="A2" s="16"/>
      <c r="B2" s="1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8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8" bestFit="1" customWidth="1"/>
    <col min="2" max="2" width="9.140625" style="19" customWidth="1"/>
    <col min="3" max="3" width="9.140625" style="20" customWidth="1"/>
    <col min="4" max="8" width="18.28125" style="20" customWidth="1"/>
    <col min="9" max="12" width="20.421875" style="20" customWidth="1"/>
    <col min="13" max="16384" width="9.140625" style="20" customWidth="1"/>
  </cols>
  <sheetData>
    <row r="1" spans="1:2" ht="25.5">
      <c r="A1" s="18" t="s">
        <v>59</v>
      </c>
      <c r="B1" s="19">
        <v>10</v>
      </c>
    </row>
    <row r="2" spans="1:2" ht="25.5">
      <c r="A2" s="18" t="s">
        <v>60</v>
      </c>
      <c r="B2" s="19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1"/>
  <dimension ref="A1:B10"/>
  <sheetViews>
    <sheetView showZeros="0" zoomScalePageLayoutView="0" workbookViewId="0" topLeftCell="A1">
      <selection activeCell="B15" sqref="B15"/>
    </sheetView>
  </sheetViews>
  <sheetFormatPr defaultColWidth="9.140625" defaultRowHeight="15"/>
  <cols>
    <col min="1" max="1" width="27.421875" style="0" customWidth="1"/>
    <col min="2" max="2" width="21.00390625" style="0" customWidth="1"/>
  </cols>
  <sheetData>
    <row r="1" spans="1:2" ht="15.75">
      <c r="A1" s="423" t="s">
        <v>102</v>
      </c>
      <c r="B1" s="423"/>
    </row>
    <row r="2" spans="1:2" ht="15" customHeight="1">
      <c r="A2" s="168" t="s">
        <v>0</v>
      </c>
      <c r="B2" s="168" t="s">
        <v>148</v>
      </c>
    </row>
    <row r="3" spans="1:2" ht="15" customHeight="1">
      <c r="A3" s="180" t="s">
        <v>153</v>
      </c>
      <c r="B3" s="181">
        <f>SUM('17-ОИП'!U15:AB15)+SUM('17-ОИП'!AG16:AL16)</f>
        <v>0</v>
      </c>
    </row>
    <row r="4" spans="1:2" ht="26.25" customHeight="1">
      <c r="A4" s="180" t="s">
        <v>155</v>
      </c>
      <c r="B4" s="182">
        <f>SUM('053 1 12 04011 01 6000 120'!V12:AA12)</f>
        <v>0</v>
      </c>
    </row>
    <row r="5" spans="1:2" ht="26.25" customHeight="1" hidden="1">
      <c r="A5" s="180" t="s">
        <v>170</v>
      </c>
      <c r="B5" s="182">
        <f>SUM('053 1 12 04012 01 6000 120_1'!Z12:AE12)</f>
        <v>0</v>
      </c>
    </row>
    <row r="6" spans="1:2" ht="26.25" customHeight="1">
      <c r="A6" s="180" t="s">
        <v>169</v>
      </c>
      <c r="B6" s="182">
        <f>SUM('053 1 12 04012 01 6000 120_2'!V12:AA12)</f>
        <v>0</v>
      </c>
    </row>
    <row r="7" spans="1:2" ht="26.25" customHeight="1">
      <c r="A7" s="180" t="s">
        <v>159</v>
      </c>
      <c r="B7" s="182">
        <f>SUM('053 1 16 25071 01 6000 140'!V12:AA12)</f>
        <v>0</v>
      </c>
    </row>
    <row r="8" spans="1:2" ht="24" customHeight="1">
      <c r="A8" s="180" t="s">
        <v>162</v>
      </c>
      <c r="B8" s="182">
        <f>SUM('053 1 16 27000 01 6000 140'!V12:AA12)</f>
        <v>0</v>
      </c>
    </row>
    <row r="9" spans="1:2" ht="24" customHeight="1">
      <c r="A9" s="180" t="s">
        <v>157</v>
      </c>
      <c r="B9" s="182">
        <f>SUM('053 1 16 90010 01 6000 140'!V12:AA12)</f>
        <v>0</v>
      </c>
    </row>
    <row r="10" spans="1:2" ht="15">
      <c r="A10" s="180">
        <v>211211</v>
      </c>
      <c r="B10" s="182">
        <f>SUM('211211'!H12,'211211'!H20)</f>
        <v>0</v>
      </c>
    </row>
  </sheetData>
  <sheetProtection sheet="1" objects="1" scenarios="1"/>
  <mergeCells count="1">
    <mergeCell ref="A1:B1"/>
  </mergeCells>
  <hyperlinks>
    <hyperlink ref="A4" location="'053 1 12 04011 01 6000 120'!A1" tooltip="053 1 12 04011 01 6000 120" display="053 1 12 04011 01 6000 120"/>
    <hyperlink ref="A5" location="'053 1 12 04012 01 6000 120_1'!A1" tooltip="053 1 12 04012 01 0000 120" display="053 1 12 04012 01 6000 120_1"/>
    <hyperlink ref="A9" location="'053 1 16 90010 01 6000 140'!A1" tooltip="053 1 16 90010 01 6000 140" display="053 1 16 90010 01 6000 140"/>
    <hyperlink ref="A7" location="'053 1 16 25071 01 6000 140'!A1" tooltip="053 1 16 25071 01 6000 140" display="053 1 16 25071 01 6000 140"/>
    <hyperlink ref="A3" location="'17-ОИП'!A1" tooltip="17-ОИП" display="17-ОИП"/>
    <hyperlink ref="A6" location="'053 1 12 04012 01 6000 120_2'!A1" tooltip="053 1 12 04012 01 6000 120_2" display="053 1 12 04012 01 6000 120_2"/>
    <hyperlink ref="A8" location="'053 1 16 27000 01 6000 140'!A1" tooltip="053 1 16 27000 01 6000 140" display="053 1 16 27000 01 6000 140"/>
    <hyperlink ref="A10" location="'211211'!A1" tooltip="211211" display="'211211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2"/>
  <dimension ref="A1:AL53"/>
  <sheetViews>
    <sheetView showZeros="0" tabSelected="1" zoomScalePageLayoutView="0" workbookViewId="0" topLeftCell="A13">
      <selection activeCell="N20" sqref="N20"/>
    </sheetView>
  </sheetViews>
  <sheetFormatPr defaultColWidth="9.140625" defaultRowHeight="15"/>
  <cols>
    <col min="1" max="1" width="37.00390625" style="4" customWidth="1"/>
    <col min="2" max="2" width="17.8515625" style="3" customWidth="1"/>
    <col min="3" max="3" width="6.57421875" style="3" customWidth="1"/>
    <col min="4" max="4" width="12.57421875" style="3" customWidth="1"/>
    <col min="5" max="5" width="12.00390625" style="3" customWidth="1"/>
    <col min="6" max="6" width="13.421875" style="3" customWidth="1"/>
    <col min="7" max="7" width="12.00390625" style="3" customWidth="1"/>
    <col min="8" max="8" width="12.421875" style="3" customWidth="1"/>
    <col min="9" max="9" width="15.421875" style="3" customWidth="1"/>
    <col min="10" max="10" width="9.140625" style="3" customWidth="1"/>
    <col min="11" max="11" width="11.8515625" style="3" customWidth="1"/>
    <col min="12" max="12" width="15.8515625" style="3" customWidth="1"/>
    <col min="13" max="13" width="13.8515625" style="3" customWidth="1"/>
    <col min="14" max="14" width="14.57421875" style="3" customWidth="1"/>
    <col min="15" max="15" width="14.8515625" style="3" customWidth="1"/>
    <col min="16" max="16" width="14.421875" style="3" customWidth="1"/>
    <col min="17" max="17" width="13.28125" style="3" customWidth="1"/>
    <col min="18" max="18" width="14.421875" style="3" customWidth="1"/>
    <col min="19" max="19" width="9.140625" style="3" customWidth="1"/>
    <col min="20" max="20" width="7.57421875" style="3" bestFit="1" customWidth="1"/>
    <col min="21" max="24" width="12.421875" style="3" bestFit="1" customWidth="1"/>
    <col min="25" max="26" width="14.57421875" style="3" bestFit="1" customWidth="1"/>
    <col min="27" max="27" width="13.57421875" style="3" bestFit="1" customWidth="1"/>
    <col min="28" max="28" width="13.57421875" style="3" customWidth="1"/>
    <col min="29" max="29" width="9.140625" style="3" customWidth="1"/>
    <col min="30" max="30" width="18.421875" style="3" bestFit="1" customWidth="1"/>
    <col min="31" max="31" width="2.140625" style="3" bestFit="1" customWidth="1"/>
    <col min="32" max="32" width="31.421875" style="3" customWidth="1"/>
    <col min="33" max="36" width="12.421875" style="3" bestFit="1" customWidth="1"/>
    <col min="37" max="38" width="14.57421875" style="3" bestFit="1" customWidth="1"/>
    <col min="39" max="16384" width="9.140625" style="3" customWidth="1"/>
  </cols>
  <sheetData>
    <row r="1" spans="1:38" ht="12.75">
      <c r="A1" s="399" t="s">
        <v>83</v>
      </c>
      <c r="B1" s="400" t="s">
        <v>14</v>
      </c>
      <c r="C1" s="117" t="str">
        <f>Настройки!C1</f>
        <v>030</v>
      </c>
      <c r="D1" s="117">
        <f>Настройки!D1</f>
        <v>0</v>
      </c>
      <c r="E1" s="118" t="str">
        <f>Настройки!E1</f>
        <v>18.03.2019</v>
      </c>
      <c r="F1" s="183"/>
      <c r="G1" s="183"/>
      <c r="H1" s="183"/>
      <c r="I1" s="183"/>
      <c r="J1" s="183"/>
      <c r="K1" s="184"/>
      <c r="L1" s="184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</row>
    <row r="2" spans="1:38" ht="7.5" customHeight="1">
      <c r="A2" s="186"/>
      <c r="B2" s="186"/>
      <c r="C2" s="187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</row>
    <row r="3" spans="1:38" ht="26.25" customHeight="1">
      <c r="A3" s="186"/>
      <c r="B3" s="185"/>
      <c r="C3" s="185"/>
      <c r="D3" s="428" t="s">
        <v>221</v>
      </c>
      <c r="E3" s="428"/>
      <c r="F3" s="428"/>
      <c r="G3" s="428"/>
      <c r="H3" s="428"/>
      <c r="I3" s="428"/>
      <c r="J3" s="428"/>
      <c r="K3" s="428"/>
      <c r="L3" s="425" t="s">
        <v>222</v>
      </c>
      <c r="M3" s="42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</row>
    <row r="4" spans="1:38" ht="12.75">
      <c r="A4" s="186"/>
      <c r="B4" s="185"/>
      <c r="C4" s="185"/>
      <c r="D4" s="428" t="s">
        <v>216</v>
      </c>
      <c r="E4" s="428"/>
      <c r="F4" s="428"/>
      <c r="G4" s="428"/>
      <c r="H4" s="428"/>
      <c r="I4" s="428"/>
      <c r="J4" s="428"/>
      <c r="K4" s="428"/>
      <c r="L4" s="426" t="s">
        <v>223</v>
      </c>
      <c r="M4" s="427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</row>
    <row r="5" spans="1:38" ht="40.5" customHeight="1">
      <c r="A5" s="186"/>
      <c r="B5" s="185"/>
      <c r="C5" s="185"/>
      <c r="D5" s="429" t="s">
        <v>154</v>
      </c>
      <c r="E5" s="429"/>
      <c r="F5" s="429"/>
      <c r="G5" s="429"/>
      <c r="H5" s="429"/>
      <c r="I5" s="429"/>
      <c r="J5" s="429"/>
      <c r="K5" s="429"/>
      <c r="L5" s="426" t="s">
        <v>224</v>
      </c>
      <c r="M5" s="426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</row>
    <row r="6" spans="1:38" ht="6.75" customHeight="1">
      <c r="A6" s="186"/>
      <c r="B6" s="189"/>
      <c r="C6" s="189"/>
      <c r="D6" s="189"/>
      <c r="E6" s="189"/>
      <c r="F6" s="184"/>
      <c r="G6" s="184"/>
      <c r="H6" s="184"/>
      <c r="I6" s="184"/>
      <c r="J6" s="184"/>
      <c r="K6" s="184"/>
      <c r="L6" s="184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</row>
    <row r="7" spans="1:38" ht="15.75">
      <c r="A7" s="186"/>
      <c r="B7" s="185"/>
      <c r="C7" s="190"/>
      <c r="D7" s="424" t="str">
        <f>Настройки!B5</f>
        <v>Липецкая обл. Управление ЛХ</v>
      </c>
      <c r="E7" s="424"/>
      <c r="F7" s="424"/>
      <c r="G7" s="424"/>
      <c r="H7" s="424"/>
      <c r="I7" s="424"/>
      <c r="J7" s="424"/>
      <c r="K7" s="424"/>
      <c r="L7" s="424"/>
      <c r="M7" s="424"/>
      <c r="N7" s="190"/>
      <c r="O7" s="190"/>
      <c r="P7" s="190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</row>
    <row r="8" spans="1:38" ht="12.75">
      <c r="A8" s="186"/>
      <c r="B8" s="185"/>
      <c r="C8" s="191"/>
      <c r="D8" s="430" t="s">
        <v>62</v>
      </c>
      <c r="E8" s="430"/>
      <c r="F8" s="430"/>
      <c r="G8" s="430"/>
      <c r="H8" s="430"/>
      <c r="I8" s="430"/>
      <c r="J8" s="430"/>
      <c r="K8" s="430"/>
      <c r="L8" s="430"/>
      <c r="M8" s="430"/>
      <c r="N8" s="191"/>
      <c r="O8" s="191"/>
      <c r="P8" s="191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</row>
    <row r="9" spans="1:38" ht="15.75">
      <c r="A9" s="186"/>
      <c r="B9" s="185"/>
      <c r="C9" s="185"/>
      <c r="D9" s="440">
        <f>Настройки!B7</f>
        <v>0</v>
      </c>
      <c r="E9" s="440"/>
      <c r="F9" s="440"/>
      <c r="G9" s="440"/>
      <c r="H9" s="440"/>
      <c r="I9" s="440"/>
      <c r="J9" s="440"/>
      <c r="K9" s="440"/>
      <c r="L9" s="440"/>
      <c r="M9" s="440"/>
      <c r="N9" s="192"/>
      <c r="O9" s="192"/>
      <c r="P9" s="192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</row>
    <row r="10" spans="1:38" ht="12.75">
      <c r="A10" s="186"/>
      <c r="B10" s="185"/>
      <c r="C10" s="185"/>
      <c r="D10" s="441" t="s">
        <v>47</v>
      </c>
      <c r="E10" s="441"/>
      <c r="F10" s="441"/>
      <c r="G10" s="441"/>
      <c r="H10" s="441"/>
      <c r="I10" s="441"/>
      <c r="J10" s="441"/>
      <c r="K10" s="441"/>
      <c r="L10" s="441"/>
      <c r="M10" s="441"/>
      <c r="N10" s="172"/>
      <c r="O10" s="172"/>
      <c r="P10" s="172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</row>
    <row r="11" spans="1:38" ht="15.75">
      <c r="A11" s="186"/>
      <c r="B11" s="193"/>
      <c r="C11" s="185"/>
      <c r="D11" s="442" t="s">
        <v>225</v>
      </c>
      <c r="E11" s="442"/>
      <c r="F11" s="442"/>
      <c r="G11" s="442"/>
      <c r="H11" s="442"/>
      <c r="I11" s="442"/>
      <c r="J11" s="442"/>
      <c r="K11" s="442"/>
      <c r="L11" s="442"/>
      <c r="M11" s="442"/>
      <c r="N11" s="193"/>
      <c r="O11" s="193"/>
      <c r="P11" s="193"/>
      <c r="Q11" s="194"/>
      <c r="R11" s="194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</row>
    <row r="12" spans="1:38" ht="15" customHeight="1">
      <c r="A12" s="186"/>
      <c r="B12" s="185"/>
      <c r="C12" s="195"/>
      <c r="D12" s="185"/>
      <c r="E12" s="185"/>
      <c r="F12" s="185"/>
      <c r="G12" s="196" t="s">
        <v>77</v>
      </c>
      <c r="H12" s="127" t="str">
        <f>Настройки!C12</f>
        <v>июнь</v>
      </c>
      <c r="I12" s="128">
        <f>Настройки!D12</f>
        <v>2019</v>
      </c>
      <c r="J12" s="197" t="s">
        <v>24</v>
      </c>
      <c r="K12" s="185"/>
      <c r="L12" s="185"/>
      <c r="M12" s="198"/>
      <c r="N12" s="198"/>
      <c r="O12" s="198"/>
      <c r="P12" s="198"/>
      <c r="Q12" s="199"/>
      <c r="R12" s="199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</row>
    <row r="13" spans="1:38" ht="14.25" customHeight="1">
      <c r="A13" s="186"/>
      <c r="B13" s="185"/>
      <c r="C13" s="134"/>
      <c r="D13" s="185"/>
      <c r="E13" s="185"/>
      <c r="F13" s="185"/>
      <c r="G13" s="134"/>
      <c r="H13" s="133" t="s">
        <v>78</v>
      </c>
      <c r="I13" s="133" t="s">
        <v>79</v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</row>
    <row r="14" spans="1:38" ht="7.5" customHeight="1">
      <c r="A14" s="186"/>
      <c r="B14" s="200"/>
      <c r="C14" s="200"/>
      <c r="D14" s="200"/>
      <c r="E14" s="200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</row>
    <row r="15" spans="1:38" ht="12.75" customHeight="1">
      <c r="A15" s="458" t="s">
        <v>39</v>
      </c>
      <c r="B15" s="458" t="s">
        <v>40</v>
      </c>
      <c r="C15" s="458" t="s">
        <v>15</v>
      </c>
      <c r="D15" s="446" t="s">
        <v>119</v>
      </c>
      <c r="E15" s="446"/>
      <c r="F15" s="446"/>
      <c r="G15" s="446" t="s">
        <v>120</v>
      </c>
      <c r="H15" s="446"/>
      <c r="I15" s="446"/>
      <c r="J15" s="459" t="s">
        <v>114</v>
      </c>
      <c r="K15" s="460"/>
      <c r="L15" s="454" t="s">
        <v>211</v>
      </c>
      <c r="M15" s="446"/>
      <c r="N15" s="446"/>
      <c r="O15" s="446"/>
      <c r="P15" s="446"/>
      <c r="Q15" s="446"/>
      <c r="R15" s="446"/>
      <c r="S15" s="185"/>
      <c r="T15" s="202"/>
      <c r="U15" s="203">
        <f>COUNTIF(U19:U21,"&lt;&gt;0")+COUNTIF(U24:U28,"&lt;&gt;0")+COUNTIF(U29:U32,"&lt;&gt;0")+COUNTIF(U34:U38,"&lt;&gt;0")</f>
        <v>0</v>
      </c>
      <c r="V15" s="203">
        <f>COUNTIF(V19:V28,"&lt;&gt;0")+COUNTIF(V29:V38,"&lt;&gt;0")</f>
        <v>0</v>
      </c>
      <c r="W15" s="203">
        <f>COUNTIF(W19:W28,"&lt;&gt;0")+COUNTIF(W29:W38,"&lt;&gt;0")</f>
        <v>0</v>
      </c>
      <c r="X15" s="203">
        <f>COUNTIF(X19:X28,"&lt;&gt;0")+COUNTIF(X29,"&lt;&gt;0")+COUNTIF(X32:X38,"&lt;&gt;0")</f>
        <v>0</v>
      </c>
      <c r="Y15" s="203">
        <f>COUNTIF(Y19:Y28,"&lt;&gt;0")+COUNTIF(Y29:Y38,"&lt;&gt;0")</f>
        <v>0</v>
      </c>
      <c r="Z15" s="203">
        <f>COUNTIF(Z19:Z28,"&lt;&gt;0")+COUNTIF(Z29:Z38,"&lt;&gt;0")</f>
        <v>0</v>
      </c>
      <c r="AA15" s="203">
        <f>COUNTIF(AA19:AA28,"&lt;&gt;0")+COUNTIF(AA29:AA38,"&lt;&gt;0")</f>
        <v>0</v>
      </c>
      <c r="AB15" s="203">
        <f>COUNTIF(AB19:AB28,"&lt;&gt;0")+COUNTIF(AB29:AB38,"&lt;&gt;0")</f>
        <v>0</v>
      </c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</row>
    <row r="16" spans="1:38" ht="15" customHeight="1">
      <c r="A16" s="458"/>
      <c r="B16" s="458"/>
      <c r="C16" s="458"/>
      <c r="D16" s="446"/>
      <c r="E16" s="446"/>
      <c r="F16" s="446"/>
      <c r="G16" s="446"/>
      <c r="H16" s="446"/>
      <c r="I16" s="446"/>
      <c r="J16" s="461"/>
      <c r="K16" s="462"/>
      <c r="L16" s="446" t="s">
        <v>25</v>
      </c>
      <c r="M16" s="447" t="s">
        <v>64</v>
      </c>
      <c r="N16" s="449"/>
      <c r="O16" s="449"/>
      <c r="P16" s="448"/>
      <c r="Q16" s="447" t="s">
        <v>141</v>
      </c>
      <c r="R16" s="448"/>
      <c r="S16" s="185"/>
      <c r="T16" s="423" t="s">
        <v>102</v>
      </c>
      <c r="U16" s="423"/>
      <c r="V16" s="423"/>
      <c r="W16" s="423"/>
      <c r="X16" s="423"/>
      <c r="Y16" s="423"/>
      <c r="Z16" s="423"/>
      <c r="AA16" s="423"/>
      <c r="AB16" s="423"/>
      <c r="AC16" s="185"/>
      <c r="AD16" s="185"/>
      <c r="AE16" s="185"/>
      <c r="AF16" s="185"/>
      <c r="AG16" s="136">
        <f aca="true" t="shared" si="0" ref="AG16:AL16">COUNTIF(AG20:AG24,"&lt;&gt;0")</f>
        <v>0</v>
      </c>
      <c r="AH16" s="136">
        <f t="shared" si="0"/>
        <v>0</v>
      </c>
      <c r="AI16" s="136">
        <f t="shared" si="0"/>
        <v>0</v>
      </c>
      <c r="AJ16" s="136">
        <f t="shared" si="0"/>
        <v>0</v>
      </c>
      <c r="AK16" s="136">
        <f t="shared" si="0"/>
        <v>0</v>
      </c>
      <c r="AL16" s="136">
        <f t="shared" si="0"/>
        <v>0</v>
      </c>
    </row>
    <row r="17" spans="1:38" ht="38.25">
      <c r="A17" s="458"/>
      <c r="B17" s="458"/>
      <c r="C17" s="458"/>
      <c r="D17" s="204" t="s">
        <v>71</v>
      </c>
      <c r="E17" s="204" t="s">
        <v>72</v>
      </c>
      <c r="F17" s="204" t="s">
        <v>41</v>
      </c>
      <c r="G17" s="204" t="s">
        <v>71</v>
      </c>
      <c r="H17" s="204" t="s">
        <v>72</v>
      </c>
      <c r="I17" s="204" t="s">
        <v>41</v>
      </c>
      <c r="J17" s="204" t="s">
        <v>25</v>
      </c>
      <c r="K17" s="205" t="s">
        <v>113</v>
      </c>
      <c r="L17" s="446"/>
      <c r="M17" s="204" t="s">
        <v>138</v>
      </c>
      <c r="N17" s="204" t="s">
        <v>73</v>
      </c>
      <c r="O17" s="204" t="s">
        <v>74</v>
      </c>
      <c r="P17" s="204" t="s">
        <v>75</v>
      </c>
      <c r="Q17" s="206" t="s">
        <v>139</v>
      </c>
      <c r="R17" s="206" t="s">
        <v>140</v>
      </c>
      <c r="S17" s="185"/>
      <c r="T17" s="431" t="s">
        <v>104</v>
      </c>
      <c r="U17" s="431" t="s">
        <v>103</v>
      </c>
      <c r="V17" s="431"/>
      <c r="W17" s="431"/>
      <c r="X17" s="431"/>
      <c r="Y17" s="431"/>
      <c r="Z17" s="431"/>
      <c r="AA17" s="431"/>
      <c r="AB17" s="431"/>
      <c r="AC17" s="185"/>
      <c r="AD17" s="423" t="s">
        <v>450</v>
      </c>
      <c r="AE17" s="423"/>
      <c r="AF17" s="423"/>
      <c r="AG17" s="423"/>
      <c r="AH17" s="423"/>
      <c r="AI17" s="423"/>
      <c r="AJ17" s="423"/>
      <c r="AK17" s="423"/>
      <c r="AL17" s="423"/>
    </row>
    <row r="18" spans="1:38" ht="12.75" customHeight="1">
      <c r="A18" s="207" t="s">
        <v>16</v>
      </c>
      <c r="B18" s="207" t="s">
        <v>17</v>
      </c>
      <c r="C18" s="207" t="s">
        <v>18</v>
      </c>
      <c r="D18" s="208">
        <v>1</v>
      </c>
      <c r="E18" s="208">
        <v>2</v>
      </c>
      <c r="F18" s="208">
        <v>3</v>
      </c>
      <c r="G18" s="208">
        <v>4</v>
      </c>
      <c r="H18" s="208">
        <v>5</v>
      </c>
      <c r="I18" s="208">
        <v>6</v>
      </c>
      <c r="J18" s="208">
        <v>7</v>
      </c>
      <c r="K18" s="208">
        <v>8</v>
      </c>
      <c r="L18" s="208">
        <v>9</v>
      </c>
      <c r="M18" s="208">
        <v>10</v>
      </c>
      <c r="N18" s="208">
        <v>11</v>
      </c>
      <c r="O18" s="208">
        <v>12</v>
      </c>
      <c r="P18" s="208">
        <v>13</v>
      </c>
      <c r="Q18" s="208">
        <v>14</v>
      </c>
      <c r="R18" s="208">
        <v>15</v>
      </c>
      <c r="S18" s="185"/>
      <c r="T18" s="431"/>
      <c r="U18" s="138" t="s">
        <v>121</v>
      </c>
      <c r="V18" s="138" t="s">
        <v>122</v>
      </c>
      <c r="W18" s="138" t="s">
        <v>123</v>
      </c>
      <c r="X18" s="138" t="s">
        <v>105</v>
      </c>
      <c r="Y18" s="138" t="s">
        <v>116</v>
      </c>
      <c r="Z18" s="138" t="s">
        <v>117</v>
      </c>
      <c r="AA18" s="138" t="s">
        <v>118</v>
      </c>
      <c r="AB18" s="138" t="s">
        <v>142</v>
      </c>
      <c r="AC18" s="185"/>
      <c r="AD18" s="432" t="s">
        <v>451</v>
      </c>
      <c r="AE18" s="438" t="s">
        <v>135</v>
      </c>
      <c r="AF18" s="436" t="s">
        <v>136</v>
      </c>
      <c r="AG18" s="432" t="s">
        <v>452</v>
      </c>
      <c r="AH18" s="434"/>
      <c r="AI18" s="434"/>
      <c r="AJ18" s="434"/>
      <c r="AK18" s="434"/>
      <c r="AL18" s="435"/>
    </row>
    <row r="19" spans="1:38" ht="25.5">
      <c r="A19" s="209" t="s">
        <v>42</v>
      </c>
      <c r="B19" s="210" t="s">
        <v>43</v>
      </c>
      <c r="C19" s="210" t="s">
        <v>26</v>
      </c>
      <c r="D19" s="211">
        <f aca="true" t="shared" si="1" ref="D19:R19">SUM(D20:D28)</f>
        <v>10852</v>
      </c>
      <c r="E19" s="211">
        <f t="shared" si="1"/>
        <v>12084.1</v>
      </c>
      <c r="F19" s="211">
        <f t="shared" si="1"/>
        <v>12064.199999999999</v>
      </c>
      <c r="G19" s="211">
        <f t="shared" si="1"/>
        <v>1918</v>
      </c>
      <c r="H19" s="211">
        <f t="shared" si="1"/>
        <v>1331.8</v>
      </c>
      <c r="I19" s="211">
        <f t="shared" si="1"/>
        <v>1336.63</v>
      </c>
      <c r="J19" s="212">
        <f t="shared" si="1"/>
        <v>100</v>
      </c>
      <c r="K19" s="212">
        <f t="shared" si="1"/>
        <v>7</v>
      </c>
      <c r="L19" s="211">
        <f t="shared" si="1"/>
        <v>2875.6</v>
      </c>
      <c r="M19" s="211">
        <f t="shared" si="1"/>
        <v>2770.8</v>
      </c>
      <c r="N19" s="211">
        <f t="shared" si="1"/>
        <v>0</v>
      </c>
      <c r="O19" s="211">
        <f t="shared" si="1"/>
        <v>104.8</v>
      </c>
      <c r="P19" s="211">
        <f t="shared" si="1"/>
        <v>16.3</v>
      </c>
      <c r="Q19" s="211">
        <f t="shared" si="1"/>
        <v>0</v>
      </c>
      <c r="R19" s="211">
        <f t="shared" si="1"/>
        <v>0</v>
      </c>
      <c r="S19" s="185"/>
      <c r="T19" s="213" t="str">
        <f>C19</f>
        <v>10</v>
      </c>
      <c r="U19" s="144">
        <f>IF(D19&gt;=G19,0,D19-G19)</f>
        <v>0</v>
      </c>
      <c r="V19" s="144">
        <f>IF(E19&gt;=H19,0,E19-H19)</f>
        <v>0</v>
      </c>
      <c r="W19" s="144">
        <f>IF(F19&gt;=I19,0,F19-I19)</f>
        <v>0</v>
      </c>
      <c r="X19" s="214">
        <f aca="true" t="shared" si="2" ref="X19:X28">IF(J19&gt;=K19,0,J19-K19)</f>
        <v>0</v>
      </c>
      <c r="Y19" s="144">
        <f aca="true" t="shared" si="3" ref="Y19:Y28">IF(M19&gt;=N19,0,M19-N19)</f>
        <v>0</v>
      </c>
      <c r="Z19" s="144">
        <f aca="true" t="shared" si="4" ref="Z19:Z28">IF(O19&gt;=P19,0,O19-P19)</f>
        <v>0</v>
      </c>
      <c r="AA19" s="144">
        <f aca="true" t="shared" si="5" ref="AA19:AA28">IF(L19&gt;=Q19,0,L19-Q19)</f>
        <v>0</v>
      </c>
      <c r="AB19" s="144">
        <f aca="true" t="shared" si="6" ref="AB19:AB28">IF(L19&gt;=R19,0,L19-R19)</f>
        <v>0</v>
      </c>
      <c r="AC19" s="185"/>
      <c r="AD19" s="433"/>
      <c r="AE19" s="439"/>
      <c r="AF19" s="437"/>
      <c r="AG19" s="138">
        <v>9</v>
      </c>
      <c r="AH19" s="138">
        <v>10</v>
      </c>
      <c r="AI19" s="138">
        <v>11</v>
      </c>
      <c r="AJ19" s="138">
        <v>12</v>
      </c>
      <c r="AK19" s="138">
        <v>13</v>
      </c>
      <c r="AL19" s="138">
        <v>14</v>
      </c>
    </row>
    <row r="20" spans="1:38" ht="76.5">
      <c r="A20" s="215" t="s">
        <v>204</v>
      </c>
      <c r="B20" s="216" t="s">
        <v>155</v>
      </c>
      <c r="C20" s="217" t="s">
        <v>32</v>
      </c>
      <c r="D20" s="412">
        <v>6449</v>
      </c>
      <c r="E20" s="412">
        <v>9240.9</v>
      </c>
      <c r="F20" s="412">
        <v>9240.9</v>
      </c>
      <c r="G20" s="412">
        <v>1030</v>
      </c>
      <c r="H20" s="412">
        <v>972.2</v>
      </c>
      <c r="I20" s="412">
        <v>972.2</v>
      </c>
      <c r="J20" s="404">
        <f>14+4+1+3</f>
        <v>22</v>
      </c>
      <c r="K20" s="404"/>
      <c r="L20" s="219">
        <f aca="true" t="shared" si="7" ref="L20:L28">M20+O20</f>
        <v>0</v>
      </c>
      <c r="M20" s="218"/>
      <c r="N20" s="218"/>
      <c r="O20" s="218"/>
      <c r="P20" s="218"/>
      <c r="Q20" s="218"/>
      <c r="R20" s="218"/>
      <c r="S20" s="185"/>
      <c r="T20" s="213" t="str">
        <f aca="true" t="shared" si="8" ref="T20:T38">C20</f>
        <v>11</v>
      </c>
      <c r="U20" s="144">
        <f>IF(D20&gt;=G20,0,D20-G20)</f>
        <v>0</v>
      </c>
      <c r="V20" s="144">
        <f aca="true" t="shared" si="9" ref="V20:V38">IF(E20&gt;=H20,0,E20-H20)</f>
        <v>0</v>
      </c>
      <c r="W20" s="144">
        <f aca="true" t="shared" si="10" ref="W20:W38">IF(F20&gt;=I20,0,F20-I20)</f>
        <v>0</v>
      </c>
      <c r="X20" s="214">
        <f t="shared" si="2"/>
        <v>0</v>
      </c>
      <c r="Y20" s="144">
        <f t="shared" si="3"/>
        <v>0</v>
      </c>
      <c r="Z20" s="144">
        <f t="shared" si="4"/>
        <v>0</v>
      </c>
      <c r="AA20" s="144">
        <f t="shared" si="5"/>
        <v>0</v>
      </c>
      <c r="AB20" s="144">
        <f t="shared" si="6"/>
        <v>0</v>
      </c>
      <c r="AC20" s="185"/>
      <c r="AD20" s="220" t="str">
        <f>"стр. "&amp;C20&amp;" графы 9-14"</f>
        <v>стр. 11 графы 9-14</v>
      </c>
      <c r="AE20" s="221" t="s">
        <v>135</v>
      </c>
      <c r="AF20" s="222" t="str">
        <f>LEFT(B20,26)&amp;"
  строка Итого графы 5-10"</f>
        <v>053 1 12 04011 01 6000 120
  строка Итого графы 5-10</v>
      </c>
      <c r="AG20" s="144">
        <f>L20-'053 1 12 04011 01 6000 120'!K16</f>
        <v>0</v>
      </c>
      <c r="AH20" s="144">
        <f>M20-'053 1 12 04011 01 6000 120'!L16</f>
        <v>0</v>
      </c>
      <c r="AI20" s="144">
        <f>N20-'053 1 12 04011 01 6000 120'!M16</f>
        <v>0</v>
      </c>
      <c r="AJ20" s="144">
        <f>O20-'053 1 12 04011 01 6000 120'!N16</f>
        <v>0</v>
      </c>
      <c r="AK20" s="144">
        <f>P20-'053 1 12 04011 01 6000 120'!O16</f>
        <v>0</v>
      </c>
      <c r="AL20" s="144">
        <f>Q20-'053 1 12 04011 01 6000 120'!P16</f>
        <v>0</v>
      </c>
    </row>
    <row r="21" spans="1:38" ht="51">
      <c r="A21" s="215" t="s">
        <v>205</v>
      </c>
      <c r="B21" s="223" t="s">
        <v>156</v>
      </c>
      <c r="C21" s="217" t="s">
        <v>33</v>
      </c>
      <c r="D21" s="403">
        <v>3677</v>
      </c>
      <c r="E21" s="403">
        <v>1920.2</v>
      </c>
      <c r="F21" s="403">
        <v>1839.6</v>
      </c>
      <c r="G21" s="403">
        <v>767</v>
      </c>
      <c r="H21" s="403">
        <v>335.3</v>
      </c>
      <c r="I21" s="403">
        <v>334.1</v>
      </c>
      <c r="J21" s="413">
        <v>78</v>
      </c>
      <c r="K21" s="405">
        <v>7</v>
      </c>
      <c r="L21" s="417">
        <f t="shared" si="7"/>
        <v>1489.3999999999999</v>
      </c>
      <c r="M21" s="403">
        <v>1408.8</v>
      </c>
      <c r="N21" s="403"/>
      <c r="O21" s="403">
        <v>80.6</v>
      </c>
      <c r="P21" s="403">
        <v>1.2</v>
      </c>
      <c r="Q21" s="224"/>
      <c r="R21" s="224"/>
      <c r="S21" s="185"/>
      <c r="T21" s="213" t="str">
        <f t="shared" si="8"/>
        <v>12</v>
      </c>
      <c r="U21" s="144">
        <f>IF(D21&gt;=G21,0,D21-G21)</f>
        <v>0</v>
      </c>
      <c r="V21" s="144">
        <f t="shared" si="9"/>
        <v>0</v>
      </c>
      <c r="W21" s="144">
        <f t="shared" si="10"/>
        <v>0</v>
      </c>
      <c r="X21" s="214">
        <f t="shared" si="2"/>
        <v>0</v>
      </c>
      <c r="Y21" s="144">
        <f t="shared" si="3"/>
        <v>0</v>
      </c>
      <c r="Z21" s="144">
        <f t="shared" si="4"/>
        <v>0</v>
      </c>
      <c r="AA21" s="144">
        <f t="shared" si="5"/>
        <v>0</v>
      </c>
      <c r="AB21" s="144">
        <f t="shared" si="6"/>
        <v>0</v>
      </c>
      <c r="AC21" s="185"/>
      <c r="AD21" s="226" t="str">
        <f>"стр. "&amp;C21&amp;" графы 9-14"</f>
        <v>стр. 12 графы 9-14</v>
      </c>
      <c r="AE21" s="227" t="s">
        <v>135</v>
      </c>
      <c r="AF21" s="228" t="str">
        <f>LEFT(B21,26)&amp;"_2
строка Итого графы 5-10"</f>
        <v>053 1 12 04012 01 6000 120_2
строка Итого графы 5-10</v>
      </c>
      <c r="AG21" s="144">
        <f>L21-('053 1 12 04012 01 6000 120_2'!O16)</f>
        <v>0</v>
      </c>
      <c r="AH21" s="144">
        <f>M21-('053 1 12 04012 01 6000 120_2'!P16)</f>
        <v>0</v>
      </c>
      <c r="AI21" s="144">
        <f>N21-('053 1 12 04012 01 6000 120_2'!Q16)</f>
        <v>0</v>
      </c>
      <c r="AJ21" s="144">
        <f>O21-('053 1 12 04012 01 6000 120_2'!R16)</f>
        <v>0</v>
      </c>
      <c r="AK21" s="144">
        <f>P21-('053 1 12 04012 01 6000 120_2'!S16)</f>
        <v>0</v>
      </c>
      <c r="AL21" s="144">
        <f>Q21-('053 1 12 04012 01 6000 120_2'!T16)</f>
        <v>0</v>
      </c>
    </row>
    <row r="22" spans="1:38" ht="63.75">
      <c r="A22" s="229" t="s">
        <v>125</v>
      </c>
      <c r="B22" s="223" t="s">
        <v>206</v>
      </c>
      <c r="C22" s="217" t="s">
        <v>34</v>
      </c>
      <c r="D22" s="414" t="s">
        <v>168</v>
      </c>
      <c r="E22" s="403"/>
      <c r="F22" s="403"/>
      <c r="G22" s="414" t="s">
        <v>168</v>
      </c>
      <c r="H22" s="403"/>
      <c r="I22" s="403"/>
      <c r="J22" s="405"/>
      <c r="K22" s="405"/>
      <c r="L22" s="219">
        <f t="shared" si="7"/>
        <v>0</v>
      </c>
      <c r="M22" s="224"/>
      <c r="N22" s="224"/>
      <c r="O22" s="224"/>
      <c r="P22" s="224"/>
      <c r="Q22" s="224"/>
      <c r="R22" s="224"/>
      <c r="S22" s="185"/>
      <c r="T22" s="213" t="str">
        <f t="shared" si="8"/>
        <v>13</v>
      </c>
      <c r="U22" s="231" t="s">
        <v>43</v>
      </c>
      <c r="V22" s="144">
        <f t="shared" si="9"/>
        <v>0</v>
      </c>
      <c r="W22" s="144">
        <f t="shared" si="10"/>
        <v>0</v>
      </c>
      <c r="X22" s="214">
        <f t="shared" si="2"/>
        <v>0</v>
      </c>
      <c r="Y22" s="144">
        <f t="shared" si="3"/>
        <v>0</v>
      </c>
      <c r="Z22" s="144">
        <f t="shared" si="4"/>
        <v>0</v>
      </c>
      <c r="AA22" s="144">
        <f t="shared" si="5"/>
        <v>0</v>
      </c>
      <c r="AB22" s="144">
        <f t="shared" si="6"/>
        <v>0</v>
      </c>
      <c r="AC22" s="185"/>
      <c r="AD22" s="226" t="str">
        <f>"стр. "&amp;C25&amp;" графы 9-14"</f>
        <v>стр. 17 графы 9-14</v>
      </c>
      <c r="AE22" s="227" t="s">
        <v>135</v>
      </c>
      <c r="AF22" s="228" t="str">
        <f>LEFT(B25,26)&amp;"
  строка Итого графы 5-10"</f>
        <v>053 1 16 25071 01 6000 140
  строка Итого графы 5-10</v>
      </c>
      <c r="AG22" s="144">
        <f>L25-'053 1 16 25071 01 6000 140'!K16</f>
        <v>0</v>
      </c>
      <c r="AH22" s="144">
        <f>M25-'053 1 16 25071 01 6000 140'!L16</f>
        <v>0</v>
      </c>
      <c r="AI22" s="144">
        <f>N25-'053 1 16 25071 01 6000 140'!M16</f>
        <v>0</v>
      </c>
      <c r="AJ22" s="144">
        <f>O25-'053 1 16 25071 01 6000 140'!N16</f>
        <v>0</v>
      </c>
      <c r="AK22" s="144">
        <f>P25-'053 1 16 25071 01 6000 140'!O16</f>
        <v>0</v>
      </c>
      <c r="AL22" s="144">
        <f>Q25-'053 1 16 25071 01 6000 140'!P16</f>
        <v>0</v>
      </c>
    </row>
    <row r="23" spans="1:38" ht="89.25">
      <c r="A23" s="229" t="s">
        <v>124</v>
      </c>
      <c r="B23" s="223" t="s">
        <v>207</v>
      </c>
      <c r="C23" s="217" t="s">
        <v>35</v>
      </c>
      <c r="D23" s="230" t="s">
        <v>168</v>
      </c>
      <c r="E23" s="224"/>
      <c r="F23" s="224"/>
      <c r="G23" s="230" t="s">
        <v>168</v>
      </c>
      <c r="H23" s="224"/>
      <c r="I23" s="224"/>
      <c r="J23" s="225"/>
      <c r="K23" s="225"/>
      <c r="L23" s="219">
        <f t="shared" si="7"/>
        <v>0</v>
      </c>
      <c r="M23" s="224"/>
      <c r="N23" s="224"/>
      <c r="O23" s="224"/>
      <c r="P23" s="224"/>
      <c r="Q23" s="224"/>
      <c r="R23" s="224"/>
      <c r="S23" s="185"/>
      <c r="T23" s="213" t="str">
        <f t="shared" si="8"/>
        <v>14</v>
      </c>
      <c r="U23" s="231" t="s">
        <v>43</v>
      </c>
      <c r="V23" s="144">
        <f t="shared" si="9"/>
        <v>0</v>
      </c>
      <c r="W23" s="144">
        <f t="shared" si="10"/>
        <v>0</v>
      </c>
      <c r="X23" s="214">
        <f t="shared" si="2"/>
        <v>0</v>
      </c>
      <c r="Y23" s="144">
        <f t="shared" si="3"/>
        <v>0</v>
      </c>
      <c r="Z23" s="144">
        <f t="shared" si="4"/>
        <v>0</v>
      </c>
      <c r="AA23" s="144">
        <f t="shared" si="5"/>
        <v>0</v>
      </c>
      <c r="AB23" s="144">
        <f t="shared" si="6"/>
        <v>0</v>
      </c>
      <c r="AC23" s="185"/>
      <c r="AD23" s="226" t="str">
        <f>"стр. "&amp;C26&amp;" графы 9-14"</f>
        <v>стр. 18 графы 9-14</v>
      </c>
      <c r="AE23" s="227" t="s">
        <v>135</v>
      </c>
      <c r="AF23" s="228" t="str">
        <f>LEFT(B26,26)&amp;"
  строка Итого графы 5-10"</f>
        <v>053 1 16 27000 01 6000 140
  строка Итого графы 5-10</v>
      </c>
      <c r="AG23" s="144">
        <f>L26-'053 1 16 27000 01 6000 140'!K16</f>
        <v>0</v>
      </c>
      <c r="AH23" s="144">
        <f>M26-'053 1 16 27000 01 6000 140'!L16</f>
        <v>0</v>
      </c>
      <c r="AI23" s="144">
        <f>N26-'053 1 16 27000 01 6000 140'!M16</f>
        <v>0</v>
      </c>
      <c r="AJ23" s="144">
        <f>O26-'053 1 16 27000 01 6000 140'!N16</f>
        <v>0</v>
      </c>
      <c r="AK23" s="144">
        <f>P26-'053 1 16 27000 01 6000 140'!O16</f>
        <v>0</v>
      </c>
      <c r="AL23" s="144">
        <f>Q26-'053 1 16 27000 01 6000 140'!P16</f>
        <v>0</v>
      </c>
    </row>
    <row r="24" spans="1:38" ht="140.25">
      <c r="A24" s="232" t="s">
        <v>218</v>
      </c>
      <c r="B24" s="223" t="s">
        <v>217</v>
      </c>
      <c r="C24" s="233" t="s">
        <v>203</v>
      </c>
      <c r="D24" s="224"/>
      <c r="E24" s="224"/>
      <c r="F24" s="224"/>
      <c r="G24" s="224"/>
      <c r="H24" s="224"/>
      <c r="I24" s="224"/>
      <c r="J24" s="225"/>
      <c r="K24" s="225"/>
      <c r="L24" s="219">
        <f t="shared" si="7"/>
        <v>0</v>
      </c>
      <c r="M24" s="224"/>
      <c r="N24" s="224"/>
      <c r="O24" s="224"/>
      <c r="P24" s="224"/>
      <c r="Q24" s="224"/>
      <c r="R24" s="224"/>
      <c r="S24" s="185"/>
      <c r="T24" s="213" t="str">
        <f>C24</f>
        <v>15</v>
      </c>
      <c r="U24" s="144">
        <f>IF(D24&gt;=G24,0,D24-G24)</f>
        <v>0</v>
      </c>
      <c r="V24" s="144">
        <f t="shared" si="9"/>
        <v>0</v>
      </c>
      <c r="W24" s="144">
        <f t="shared" si="10"/>
        <v>0</v>
      </c>
      <c r="X24" s="214">
        <f>IF(J24&gt;=K24,0,J24-K24)</f>
        <v>0</v>
      </c>
      <c r="Y24" s="144">
        <f>IF(M24&gt;=N24,0,M24-N24)</f>
        <v>0</v>
      </c>
      <c r="Z24" s="144">
        <f>IF(O24&gt;=P24,0,O24-P24)</f>
        <v>0</v>
      </c>
      <c r="AA24" s="144">
        <f>IF(L24&gt;=Q24,0,L24-Q24)</f>
        <v>0</v>
      </c>
      <c r="AB24" s="144">
        <f>IF(L24&gt;=R24,0,L24-R24)</f>
        <v>0</v>
      </c>
      <c r="AC24" s="185"/>
      <c r="AD24" s="226" t="str">
        <f>"стр. "&amp;C27&amp;" графы 9-14"</f>
        <v>стр. 19 графы 9-14</v>
      </c>
      <c r="AE24" s="227" t="s">
        <v>135</v>
      </c>
      <c r="AF24" s="228" t="str">
        <f>LEFT(B27,26)&amp;"
  строка Итого графы 5-10"</f>
        <v>053 1 16 90010 01 6000 140
  строка Итого графы 5-10</v>
      </c>
      <c r="AG24" s="144">
        <f>L27-'053 1 16 90010 01 6000 140'!K16</f>
        <v>0</v>
      </c>
      <c r="AH24" s="144">
        <f>M27-'053 1 16 90010 01 6000 140'!L16</f>
        <v>0</v>
      </c>
      <c r="AI24" s="144">
        <f>N27-'053 1 16 90010 01 6000 140'!M16</f>
        <v>0</v>
      </c>
      <c r="AJ24" s="144">
        <f>O27-'053 1 16 90010 01 6000 140'!N16</f>
        <v>0</v>
      </c>
      <c r="AK24" s="144">
        <f>P27-'053 1 16 90010 01 6000 140'!O16</f>
        <v>0</v>
      </c>
      <c r="AL24" s="144">
        <f>Q27-'053 1 16 90010 01 6000 140'!P16</f>
        <v>0</v>
      </c>
    </row>
    <row r="25" spans="1:38" ht="51">
      <c r="A25" s="232" t="s">
        <v>158</v>
      </c>
      <c r="B25" s="223" t="s">
        <v>159</v>
      </c>
      <c r="C25" s="233" t="s">
        <v>38</v>
      </c>
      <c r="D25" s="403">
        <v>528</v>
      </c>
      <c r="E25" s="403">
        <v>907.2</v>
      </c>
      <c r="F25" s="403">
        <v>962.8</v>
      </c>
      <c r="G25" s="403">
        <v>88</v>
      </c>
      <c r="H25" s="403">
        <v>21.8</v>
      </c>
      <c r="I25" s="403">
        <v>27.8</v>
      </c>
      <c r="J25" s="225"/>
      <c r="K25" s="225"/>
      <c r="L25" s="417">
        <f t="shared" si="7"/>
        <v>448</v>
      </c>
      <c r="M25" s="403">
        <v>423.8</v>
      </c>
      <c r="N25" s="403"/>
      <c r="O25" s="403">
        <v>24.2</v>
      </c>
      <c r="P25" s="403">
        <v>15.1</v>
      </c>
      <c r="Q25" s="224"/>
      <c r="R25" s="224"/>
      <c r="S25" s="185"/>
      <c r="T25" s="213" t="str">
        <f>C25</f>
        <v>17</v>
      </c>
      <c r="U25" s="144">
        <f aca="true" t="shared" si="11" ref="U25:W27">IF(D25&gt;=G25,0,D25-G25)</f>
        <v>0</v>
      </c>
      <c r="V25" s="144">
        <f t="shared" si="11"/>
        <v>0</v>
      </c>
      <c r="W25" s="144">
        <f t="shared" si="11"/>
        <v>0</v>
      </c>
      <c r="X25" s="214">
        <f t="shared" si="2"/>
        <v>0</v>
      </c>
      <c r="Y25" s="144">
        <f t="shared" si="3"/>
        <v>0</v>
      </c>
      <c r="Z25" s="144">
        <f t="shared" si="4"/>
        <v>0</v>
      </c>
      <c r="AA25" s="144">
        <f t="shared" si="5"/>
        <v>0</v>
      </c>
      <c r="AB25" s="144">
        <f t="shared" si="6"/>
        <v>0</v>
      </c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</row>
    <row r="26" spans="1:38" ht="45.75" customHeight="1">
      <c r="A26" s="232" t="s">
        <v>208</v>
      </c>
      <c r="B26" s="223" t="s">
        <v>162</v>
      </c>
      <c r="C26" s="234" t="s">
        <v>45</v>
      </c>
      <c r="D26" s="403">
        <v>42</v>
      </c>
      <c r="E26" s="403"/>
      <c r="F26" s="403">
        <v>5.1</v>
      </c>
      <c r="G26" s="403">
        <v>7</v>
      </c>
      <c r="H26" s="403"/>
      <c r="I26" s="403">
        <v>0.03</v>
      </c>
      <c r="J26" s="225"/>
      <c r="K26" s="225"/>
      <c r="L26" s="417">
        <f t="shared" si="7"/>
        <v>31.5</v>
      </c>
      <c r="M26" s="403">
        <v>31.5</v>
      </c>
      <c r="N26" s="403"/>
      <c r="O26" s="403"/>
      <c r="P26" s="403"/>
      <c r="Q26" s="224"/>
      <c r="R26" s="224"/>
      <c r="S26" s="185"/>
      <c r="T26" s="213" t="str">
        <f>C26</f>
        <v>18</v>
      </c>
      <c r="U26" s="144">
        <f t="shared" si="11"/>
        <v>0</v>
      </c>
      <c r="V26" s="144">
        <f t="shared" si="11"/>
        <v>0</v>
      </c>
      <c r="W26" s="144">
        <f t="shared" si="11"/>
        <v>0</v>
      </c>
      <c r="X26" s="214">
        <f t="shared" si="2"/>
        <v>0</v>
      </c>
      <c r="Y26" s="144">
        <f t="shared" si="3"/>
        <v>0</v>
      </c>
      <c r="Z26" s="144">
        <f t="shared" si="4"/>
        <v>0</v>
      </c>
      <c r="AA26" s="144">
        <f t="shared" si="5"/>
        <v>0</v>
      </c>
      <c r="AB26" s="144">
        <f t="shared" si="6"/>
        <v>0</v>
      </c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</row>
    <row r="27" spans="1:38" ht="51">
      <c r="A27" s="235" t="s">
        <v>46</v>
      </c>
      <c r="B27" s="223" t="s">
        <v>157</v>
      </c>
      <c r="C27" s="233" t="s">
        <v>163</v>
      </c>
      <c r="D27" s="403">
        <v>156</v>
      </c>
      <c r="E27" s="403">
        <v>15.8</v>
      </c>
      <c r="F27" s="403">
        <v>15.8</v>
      </c>
      <c r="G27" s="403">
        <v>26</v>
      </c>
      <c r="H27" s="403">
        <v>2.5</v>
      </c>
      <c r="I27" s="403">
        <v>2.5</v>
      </c>
      <c r="J27" s="405"/>
      <c r="K27" s="405"/>
      <c r="L27" s="417">
        <f t="shared" si="7"/>
        <v>906.7</v>
      </c>
      <c r="M27" s="403">
        <v>906.7</v>
      </c>
      <c r="N27" s="403"/>
      <c r="O27" s="403"/>
      <c r="P27" s="403"/>
      <c r="Q27" s="224"/>
      <c r="R27" s="224"/>
      <c r="S27" s="185"/>
      <c r="T27" s="213" t="str">
        <f>C27</f>
        <v>19</v>
      </c>
      <c r="U27" s="144">
        <f t="shared" si="11"/>
        <v>0</v>
      </c>
      <c r="V27" s="144">
        <f t="shared" si="11"/>
        <v>0</v>
      </c>
      <c r="W27" s="144">
        <f t="shared" si="11"/>
        <v>0</v>
      </c>
      <c r="X27" s="214">
        <f t="shared" si="2"/>
        <v>0</v>
      </c>
      <c r="Y27" s="144">
        <f t="shared" si="3"/>
        <v>0</v>
      </c>
      <c r="Z27" s="144">
        <f t="shared" si="4"/>
        <v>0</v>
      </c>
      <c r="AA27" s="144">
        <f t="shared" si="5"/>
        <v>0</v>
      </c>
      <c r="AB27" s="144">
        <f t="shared" si="6"/>
        <v>0</v>
      </c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</row>
    <row r="28" spans="1:38" ht="30" customHeight="1">
      <c r="A28" s="236" t="s">
        <v>76</v>
      </c>
      <c r="B28" s="237" t="s">
        <v>160</v>
      </c>
      <c r="C28" s="238" t="s">
        <v>27</v>
      </c>
      <c r="D28" s="224"/>
      <c r="E28" s="224"/>
      <c r="F28" s="224"/>
      <c r="G28" s="224"/>
      <c r="H28" s="224"/>
      <c r="I28" s="224"/>
      <c r="J28" s="225"/>
      <c r="K28" s="225"/>
      <c r="L28" s="219">
        <f t="shared" si="7"/>
        <v>0</v>
      </c>
      <c r="M28" s="224"/>
      <c r="N28" s="224"/>
      <c r="O28" s="224"/>
      <c r="P28" s="224"/>
      <c r="Q28" s="224"/>
      <c r="R28" s="224"/>
      <c r="S28" s="185"/>
      <c r="T28" s="213" t="str">
        <f t="shared" si="8"/>
        <v>20</v>
      </c>
      <c r="U28" s="144">
        <f>IF(D28&gt;=G28,0,D28-G28)</f>
        <v>0</v>
      </c>
      <c r="V28" s="144">
        <f t="shared" si="9"/>
        <v>0</v>
      </c>
      <c r="W28" s="144">
        <f t="shared" si="10"/>
        <v>0</v>
      </c>
      <c r="X28" s="214">
        <f t="shared" si="2"/>
        <v>0</v>
      </c>
      <c r="Y28" s="144">
        <f t="shared" si="3"/>
        <v>0</v>
      </c>
      <c r="Z28" s="144">
        <f t="shared" si="4"/>
        <v>0</v>
      </c>
      <c r="AA28" s="144">
        <f t="shared" si="5"/>
        <v>0</v>
      </c>
      <c r="AB28" s="144">
        <f t="shared" si="6"/>
        <v>0</v>
      </c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</row>
    <row r="29" spans="1:38" ht="39.75" customHeight="1">
      <c r="A29" s="239" t="s">
        <v>126</v>
      </c>
      <c r="B29" s="210" t="s">
        <v>43</v>
      </c>
      <c r="C29" s="210" t="s">
        <v>28</v>
      </c>
      <c r="D29" s="211">
        <f aca="true" t="shared" si="12" ref="D29:R29">SUM(D30:D37)</f>
        <v>948.9</v>
      </c>
      <c r="E29" s="211">
        <f t="shared" si="12"/>
        <v>1109.3000000000002</v>
      </c>
      <c r="F29" s="211">
        <f t="shared" si="12"/>
        <v>1114.4</v>
      </c>
      <c r="G29" s="211">
        <f t="shared" si="12"/>
        <v>107.1</v>
      </c>
      <c r="H29" s="211">
        <f t="shared" si="12"/>
        <v>110</v>
      </c>
      <c r="I29" s="211">
        <f t="shared" si="12"/>
        <v>110.03</v>
      </c>
      <c r="J29" s="212">
        <f t="shared" si="12"/>
        <v>0</v>
      </c>
      <c r="K29" s="212">
        <f t="shared" si="12"/>
        <v>0</v>
      </c>
      <c r="L29" s="211">
        <f t="shared" si="12"/>
        <v>141.3</v>
      </c>
      <c r="M29" s="211">
        <f t="shared" si="12"/>
        <v>130.70000000000002</v>
      </c>
      <c r="N29" s="211">
        <f t="shared" si="12"/>
        <v>0</v>
      </c>
      <c r="O29" s="211">
        <f t="shared" si="12"/>
        <v>10.6</v>
      </c>
      <c r="P29" s="211">
        <f t="shared" si="12"/>
        <v>0</v>
      </c>
      <c r="Q29" s="211">
        <f t="shared" si="12"/>
        <v>0</v>
      </c>
      <c r="R29" s="211">
        <f t="shared" si="12"/>
        <v>0</v>
      </c>
      <c r="S29" s="185"/>
      <c r="T29" s="213" t="str">
        <f t="shared" si="8"/>
        <v>30</v>
      </c>
      <c r="U29" s="144">
        <f>IF(D29&gt;=G29,0,D29-G29)</f>
        <v>0</v>
      </c>
      <c r="V29" s="144">
        <f t="shared" si="9"/>
        <v>0</v>
      </c>
      <c r="W29" s="144">
        <f t="shared" si="10"/>
        <v>0</v>
      </c>
      <c r="X29" s="214">
        <f>IF(J29&gt;=K29,0,J29-K29)</f>
        <v>0</v>
      </c>
      <c r="Y29" s="144">
        <f aca="true" t="shared" si="13" ref="Y29:Y38">IF(M29&gt;=N29,0,M29-N29)</f>
        <v>0</v>
      </c>
      <c r="Z29" s="144">
        <f aca="true" t="shared" si="14" ref="Z29:Z38">IF(O29&gt;=P29,0,O29-P29)</f>
        <v>0</v>
      </c>
      <c r="AA29" s="144">
        <f aca="true" t="shared" si="15" ref="AA29:AA38">IF(L29&gt;=Q29,0,L29-Q29)</f>
        <v>0</v>
      </c>
      <c r="AB29" s="144">
        <f aca="true" t="shared" si="16" ref="AB29:AB38">IF(L29&gt;=R29,0,L29-R29)</f>
        <v>0</v>
      </c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</row>
    <row r="30" spans="1:38" ht="77.25" customHeight="1">
      <c r="A30" s="232" t="s">
        <v>209</v>
      </c>
      <c r="B30" s="223" t="s">
        <v>226</v>
      </c>
      <c r="C30" s="210" t="s">
        <v>29</v>
      </c>
      <c r="D30" s="403">
        <v>728</v>
      </c>
      <c r="E30" s="403">
        <v>933.3</v>
      </c>
      <c r="F30" s="403">
        <v>933.3</v>
      </c>
      <c r="G30" s="403">
        <v>48</v>
      </c>
      <c r="H30" s="403">
        <v>89.8</v>
      </c>
      <c r="I30" s="403">
        <v>89.8</v>
      </c>
      <c r="J30" s="230" t="s">
        <v>168</v>
      </c>
      <c r="K30" s="230" t="s">
        <v>168</v>
      </c>
      <c r="L30" s="219">
        <f aca="true" t="shared" si="17" ref="L30:L37">M30+O30</f>
        <v>0</v>
      </c>
      <c r="M30" s="224"/>
      <c r="N30" s="224"/>
      <c r="O30" s="224"/>
      <c r="P30" s="224"/>
      <c r="Q30" s="224"/>
      <c r="R30" s="224"/>
      <c r="S30" s="185"/>
      <c r="T30" s="213" t="str">
        <f t="shared" si="8"/>
        <v>31</v>
      </c>
      <c r="U30" s="144">
        <f>IF(D30&gt;=G30,0,D30-G30)</f>
        <v>0</v>
      </c>
      <c r="V30" s="144">
        <f t="shared" si="9"/>
        <v>0</v>
      </c>
      <c r="W30" s="144">
        <f t="shared" si="10"/>
        <v>0</v>
      </c>
      <c r="X30" s="231" t="s">
        <v>43</v>
      </c>
      <c r="Y30" s="144">
        <f t="shared" si="13"/>
        <v>0</v>
      </c>
      <c r="Z30" s="144">
        <f t="shared" si="14"/>
        <v>0</v>
      </c>
      <c r="AA30" s="144">
        <f t="shared" si="15"/>
        <v>0</v>
      </c>
      <c r="AB30" s="144">
        <f t="shared" si="16"/>
        <v>0</v>
      </c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</row>
    <row r="31" spans="1:38" ht="51">
      <c r="A31" s="232" t="s">
        <v>210</v>
      </c>
      <c r="B31" s="223" t="s">
        <v>227</v>
      </c>
      <c r="C31" s="210" t="s">
        <v>30</v>
      </c>
      <c r="D31" s="403">
        <v>162</v>
      </c>
      <c r="E31" s="403">
        <v>165.4</v>
      </c>
      <c r="F31" s="403">
        <v>165.4</v>
      </c>
      <c r="G31" s="403">
        <v>46</v>
      </c>
      <c r="H31" s="403">
        <v>19.1</v>
      </c>
      <c r="I31" s="403">
        <v>19.1</v>
      </c>
      <c r="J31" s="230" t="s">
        <v>168</v>
      </c>
      <c r="K31" s="230" t="s">
        <v>168</v>
      </c>
      <c r="L31" s="417">
        <f t="shared" si="17"/>
        <v>83</v>
      </c>
      <c r="M31" s="403">
        <v>72.4</v>
      </c>
      <c r="N31" s="403"/>
      <c r="O31" s="403">
        <v>10.6</v>
      </c>
      <c r="P31" s="403"/>
      <c r="Q31" s="403"/>
      <c r="R31" s="224"/>
      <c r="S31" s="185"/>
      <c r="T31" s="213" t="str">
        <f t="shared" si="8"/>
        <v>32</v>
      </c>
      <c r="U31" s="144">
        <f>IF(D31&gt;=G31,0,D31-G31)</f>
        <v>0</v>
      </c>
      <c r="V31" s="144">
        <f t="shared" si="9"/>
        <v>0</v>
      </c>
      <c r="W31" s="144">
        <f t="shared" si="10"/>
        <v>0</v>
      </c>
      <c r="X31" s="231" t="s">
        <v>43</v>
      </c>
      <c r="Y31" s="144">
        <f t="shared" si="13"/>
        <v>0</v>
      </c>
      <c r="Z31" s="144">
        <f t="shared" si="14"/>
        <v>0</v>
      </c>
      <c r="AA31" s="144">
        <f t="shared" si="15"/>
        <v>0</v>
      </c>
      <c r="AB31" s="144">
        <f t="shared" si="16"/>
        <v>0</v>
      </c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</row>
    <row r="32" spans="1:38" ht="63.75">
      <c r="A32" s="232" t="s">
        <v>212</v>
      </c>
      <c r="B32" s="223" t="s">
        <v>228</v>
      </c>
      <c r="C32" s="210" t="s">
        <v>36</v>
      </c>
      <c r="D32" s="403">
        <v>6</v>
      </c>
      <c r="E32" s="403">
        <v>1.4</v>
      </c>
      <c r="F32" s="403">
        <v>1.4</v>
      </c>
      <c r="G32" s="403">
        <v>2.5</v>
      </c>
      <c r="H32" s="403"/>
      <c r="I32" s="403">
        <v>0</v>
      </c>
      <c r="J32" s="405"/>
      <c r="K32" s="225"/>
      <c r="L32" s="219">
        <f t="shared" si="17"/>
        <v>0</v>
      </c>
      <c r="M32" s="224"/>
      <c r="N32" s="224"/>
      <c r="O32" s="224"/>
      <c r="P32" s="224"/>
      <c r="Q32" s="224"/>
      <c r="R32" s="224"/>
      <c r="S32" s="185"/>
      <c r="T32" s="213" t="str">
        <f>C32</f>
        <v>33</v>
      </c>
      <c r="U32" s="144">
        <f>IF(D32&gt;=G32,0,D32-G32)</f>
        <v>0</v>
      </c>
      <c r="V32" s="144">
        <f>IF(E32&gt;=H32,0,E32-H32)</f>
        <v>0</v>
      </c>
      <c r="W32" s="144">
        <f>IF(F32&gt;=I32,0,F32-I32)</f>
        <v>0</v>
      </c>
      <c r="X32" s="214">
        <f aca="true" t="shared" si="18" ref="X32:X38">IF(J32&gt;=K32,0,J32-K32)</f>
        <v>0</v>
      </c>
      <c r="Y32" s="144">
        <f t="shared" si="13"/>
        <v>0</v>
      </c>
      <c r="Z32" s="144">
        <f t="shared" si="14"/>
        <v>0</v>
      </c>
      <c r="AA32" s="144">
        <f t="shared" si="15"/>
        <v>0</v>
      </c>
      <c r="AB32" s="144">
        <f t="shared" si="16"/>
        <v>0</v>
      </c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</row>
    <row r="33" spans="1:38" ht="63.75">
      <c r="A33" s="235" t="s">
        <v>127</v>
      </c>
      <c r="B33" s="223" t="s">
        <v>229</v>
      </c>
      <c r="C33" s="210" t="s">
        <v>37</v>
      </c>
      <c r="D33" s="406" t="s">
        <v>168</v>
      </c>
      <c r="E33" s="403"/>
      <c r="F33" s="403"/>
      <c r="G33" s="406" t="s">
        <v>168</v>
      </c>
      <c r="H33" s="403"/>
      <c r="I33" s="403"/>
      <c r="J33" s="405"/>
      <c r="K33" s="225"/>
      <c r="L33" s="219">
        <f t="shared" si="17"/>
        <v>0</v>
      </c>
      <c r="M33" s="224"/>
      <c r="N33" s="224"/>
      <c r="O33" s="224"/>
      <c r="P33" s="224"/>
      <c r="Q33" s="224"/>
      <c r="R33" s="224"/>
      <c r="S33" s="185"/>
      <c r="T33" s="213" t="str">
        <f t="shared" si="8"/>
        <v>34</v>
      </c>
      <c r="U33" s="231" t="s">
        <v>43</v>
      </c>
      <c r="V33" s="144">
        <f t="shared" si="9"/>
        <v>0</v>
      </c>
      <c r="W33" s="144">
        <f t="shared" si="10"/>
        <v>0</v>
      </c>
      <c r="X33" s="214">
        <f t="shared" si="18"/>
        <v>0</v>
      </c>
      <c r="Y33" s="144">
        <f t="shared" si="13"/>
        <v>0</v>
      </c>
      <c r="Z33" s="144">
        <f t="shared" si="14"/>
        <v>0</v>
      </c>
      <c r="AA33" s="144">
        <f t="shared" si="15"/>
        <v>0</v>
      </c>
      <c r="AB33" s="144">
        <f t="shared" si="16"/>
        <v>0</v>
      </c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</row>
    <row r="34" spans="1:38" ht="127.5">
      <c r="A34" s="232" t="s">
        <v>213</v>
      </c>
      <c r="B34" s="223" t="s">
        <v>230</v>
      </c>
      <c r="C34" s="210" t="s">
        <v>151</v>
      </c>
      <c r="D34" s="403">
        <v>2.9</v>
      </c>
      <c r="E34" s="403">
        <v>8.7</v>
      </c>
      <c r="F34" s="403">
        <v>8.7</v>
      </c>
      <c r="G34" s="403">
        <v>0.6</v>
      </c>
      <c r="H34" s="403">
        <v>1.1</v>
      </c>
      <c r="I34" s="403">
        <v>1.1</v>
      </c>
      <c r="J34" s="405"/>
      <c r="K34" s="225"/>
      <c r="L34" s="219">
        <f t="shared" si="17"/>
        <v>0</v>
      </c>
      <c r="M34" s="224"/>
      <c r="N34" s="224"/>
      <c r="O34" s="224"/>
      <c r="P34" s="224"/>
      <c r="Q34" s="224"/>
      <c r="R34" s="224"/>
      <c r="S34" s="185"/>
      <c r="T34" s="213" t="str">
        <f>C34</f>
        <v>35</v>
      </c>
      <c r="U34" s="144">
        <f>IF(D34&gt;=G34,0,D34-G34)</f>
        <v>0</v>
      </c>
      <c r="V34" s="144">
        <f>IF(E34&gt;=H34,0,E34-H34)</f>
        <v>0</v>
      </c>
      <c r="W34" s="144">
        <f>IF(F34&gt;=I34,0,F34-I34)</f>
        <v>0</v>
      </c>
      <c r="X34" s="214">
        <f t="shared" si="18"/>
        <v>0</v>
      </c>
      <c r="Y34" s="144">
        <f t="shared" si="13"/>
        <v>0</v>
      </c>
      <c r="Z34" s="144">
        <f t="shared" si="14"/>
        <v>0</v>
      </c>
      <c r="AA34" s="144">
        <f t="shared" si="15"/>
        <v>0</v>
      </c>
      <c r="AB34" s="144">
        <f t="shared" si="16"/>
        <v>0</v>
      </c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</row>
    <row r="35" spans="1:38" ht="51">
      <c r="A35" s="232" t="s">
        <v>208</v>
      </c>
      <c r="B35" s="223" t="s">
        <v>162</v>
      </c>
      <c r="C35" s="210" t="s">
        <v>161</v>
      </c>
      <c r="D35" s="403"/>
      <c r="E35" s="403"/>
      <c r="F35" s="403">
        <v>5.1</v>
      </c>
      <c r="G35" s="403"/>
      <c r="H35" s="403"/>
      <c r="I35" s="403">
        <v>0.03</v>
      </c>
      <c r="J35" s="225"/>
      <c r="K35" s="225"/>
      <c r="L35" s="417">
        <f t="shared" si="17"/>
        <v>31.4</v>
      </c>
      <c r="M35" s="403">
        <v>31.4</v>
      </c>
      <c r="N35" s="224"/>
      <c r="O35" s="224"/>
      <c r="P35" s="224"/>
      <c r="Q35" s="224"/>
      <c r="R35" s="224"/>
      <c r="S35" s="185"/>
      <c r="T35" s="213" t="str">
        <f t="shared" si="8"/>
        <v>36</v>
      </c>
      <c r="U35" s="144">
        <f>IF(D35&gt;=G35,0,D35-G35)</f>
        <v>0</v>
      </c>
      <c r="V35" s="144">
        <f t="shared" si="9"/>
        <v>0</v>
      </c>
      <c r="W35" s="144">
        <f>IF(F35&gt;=I35,0,F35-I35)</f>
        <v>0</v>
      </c>
      <c r="X35" s="214">
        <f t="shared" si="18"/>
        <v>0</v>
      </c>
      <c r="Y35" s="144">
        <f t="shared" si="13"/>
        <v>0</v>
      </c>
      <c r="Z35" s="144">
        <f t="shared" si="14"/>
        <v>0</v>
      </c>
      <c r="AA35" s="144">
        <f t="shared" si="15"/>
        <v>0</v>
      </c>
      <c r="AB35" s="144">
        <f t="shared" si="16"/>
        <v>0</v>
      </c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</row>
    <row r="36" spans="1:38" ht="65.25" customHeight="1">
      <c r="A36" s="235" t="s">
        <v>152</v>
      </c>
      <c r="B36" s="223" t="s">
        <v>231</v>
      </c>
      <c r="C36" s="210" t="s">
        <v>214</v>
      </c>
      <c r="D36" s="403">
        <v>50</v>
      </c>
      <c r="E36" s="403">
        <v>0.5</v>
      </c>
      <c r="F36" s="403">
        <v>0.5</v>
      </c>
      <c r="G36" s="403">
        <v>10</v>
      </c>
      <c r="H36" s="403"/>
      <c r="I36" s="403">
        <v>0</v>
      </c>
      <c r="J36" s="225"/>
      <c r="K36" s="225"/>
      <c r="L36" s="417">
        <f t="shared" si="17"/>
        <v>26.9</v>
      </c>
      <c r="M36" s="403">
        <v>26.9</v>
      </c>
      <c r="N36" s="224"/>
      <c r="O36" s="224"/>
      <c r="P36" s="224"/>
      <c r="Q36" s="224"/>
      <c r="R36" s="224"/>
      <c r="S36" s="185"/>
      <c r="T36" s="213" t="str">
        <f>C36</f>
        <v>37</v>
      </c>
      <c r="U36" s="144">
        <f>IF(D36&gt;=G36,0,D36-G36)</f>
        <v>0</v>
      </c>
      <c r="V36" s="144">
        <f t="shared" si="9"/>
        <v>0</v>
      </c>
      <c r="W36" s="144">
        <f>IF(F36&gt;=I36,0,F36-I36)</f>
        <v>0</v>
      </c>
      <c r="X36" s="214">
        <f t="shared" si="18"/>
        <v>0</v>
      </c>
      <c r="Y36" s="144">
        <f t="shared" si="13"/>
        <v>0</v>
      </c>
      <c r="Z36" s="144">
        <f t="shared" si="14"/>
        <v>0</v>
      </c>
      <c r="AA36" s="144">
        <f t="shared" si="15"/>
        <v>0</v>
      </c>
      <c r="AB36" s="144">
        <f t="shared" si="16"/>
        <v>0</v>
      </c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</row>
    <row r="37" spans="1:38" ht="38.25">
      <c r="A37" s="232" t="s">
        <v>220</v>
      </c>
      <c r="B37" s="223" t="s">
        <v>232</v>
      </c>
      <c r="C37" s="234" t="s">
        <v>219</v>
      </c>
      <c r="D37" s="224"/>
      <c r="E37" s="224"/>
      <c r="F37" s="224"/>
      <c r="G37" s="224"/>
      <c r="H37" s="224"/>
      <c r="I37" s="224"/>
      <c r="J37" s="225"/>
      <c r="K37" s="225"/>
      <c r="L37" s="219">
        <f t="shared" si="17"/>
        <v>0</v>
      </c>
      <c r="M37" s="224"/>
      <c r="N37" s="224"/>
      <c r="O37" s="224"/>
      <c r="P37" s="224"/>
      <c r="Q37" s="224"/>
      <c r="R37" s="224"/>
      <c r="S37" s="185"/>
      <c r="T37" s="213" t="str">
        <f>C37</f>
        <v>38</v>
      </c>
      <c r="U37" s="144">
        <f>IF(D37&gt;=G37,0,D37-G37)</f>
        <v>0</v>
      </c>
      <c r="V37" s="144">
        <f>IF(E37&gt;=H37,0,E37-H37)</f>
        <v>0</v>
      </c>
      <c r="W37" s="144">
        <f>IF(F37&gt;=I37,0,F37-I37)</f>
        <v>0</v>
      </c>
      <c r="X37" s="214">
        <f>IF(J37&gt;=K37,0,J37-K37)</f>
        <v>0</v>
      </c>
      <c r="Y37" s="144">
        <f>IF(M37&gt;=N37,0,M37-N37)</f>
        <v>0</v>
      </c>
      <c r="Z37" s="144">
        <f>IF(O37&gt;=P37,0,O37-P37)</f>
        <v>0</v>
      </c>
      <c r="AA37" s="144">
        <f>IF(L37&gt;=Q37,0,L37-Q37)</f>
        <v>0</v>
      </c>
      <c r="AB37" s="144">
        <f>IF(L37&gt;=R37,0,L37-R37)</f>
        <v>0</v>
      </c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</row>
    <row r="38" spans="1:38" s="5" customFormat="1" ht="15">
      <c r="A38" s="240" t="s">
        <v>44</v>
      </c>
      <c r="B38" s="241" t="s">
        <v>43</v>
      </c>
      <c r="C38" s="210" t="s">
        <v>31</v>
      </c>
      <c r="D38" s="211">
        <f aca="true" t="shared" si="19" ref="D38:R38">D19+D29</f>
        <v>11800.9</v>
      </c>
      <c r="E38" s="211">
        <f t="shared" si="19"/>
        <v>13193.400000000001</v>
      </c>
      <c r="F38" s="211">
        <f t="shared" si="19"/>
        <v>13178.599999999999</v>
      </c>
      <c r="G38" s="211">
        <f t="shared" si="19"/>
        <v>2025.1</v>
      </c>
      <c r="H38" s="211">
        <f t="shared" si="19"/>
        <v>1441.8</v>
      </c>
      <c r="I38" s="211">
        <f t="shared" si="19"/>
        <v>1446.66</v>
      </c>
      <c r="J38" s="212">
        <f t="shared" si="19"/>
        <v>100</v>
      </c>
      <c r="K38" s="212">
        <f t="shared" si="19"/>
        <v>7</v>
      </c>
      <c r="L38" s="211">
        <f t="shared" si="19"/>
        <v>3016.9</v>
      </c>
      <c r="M38" s="211">
        <f t="shared" si="19"/>
        <v>2901.5</v>
      </c>
      <c r="N38" s="211">
        <f t="shared" si="19"/>
        <v>0</v>
      </c>
      <c r="O38" s="211">
        <f t="shared" si="19"/>
        <v>115.39999999999999</v>
      </c>
      <c r="P38" s="211">
        <f t="shared" si="19"/>
        <v>16.3</v>
      </c>
      <c r="Q38" s="211">
        <f t="shared" si="19"/>
        <v>0</v>
      </c>
      <c r="R38" s="211">
        <f t="shared" si="19"/>
        <v>0</v>
      </c>
      <c r="S38" s="185"/>
      <c r="T38" s="213" t="str">
        <f t="shared" si="8"/>
        <v>40</v>
      </c>
      <c r="U38" s="144">
        <f>IF(D38&gt;=G38,0,D38-G38)</f>
        <v>0</v>
      </c>
      <c r="V38" s="144">
        <f t="shared" si="9"/>
        <v>0</v>
      </c>
      <c r="W38" s="144">
        <f t="shared" si="10"/>
        <v>0</v>
      </c>
      <c r="X38" s="214">
        <f t="shared" si="18"/>
        <v>0</v>
      </c>
      <c r="Y38" s="144">
        <f t="shared" si="13"/>
        <v>0</v>
      </c>
      <c r="Z38" s="144">
        <f t="shared" si="14"/>
        <v>0</v>
      </c>
      <c r="AA38" s="144">
        <f t="shared" si="15"/>
        <v>0</v>
      </c>
      <c r="AB38" s="144">
        <f t="shared" si="16"/>
        <v>0</v>
      </c>
      <c r="AC38" s="242"/>
      <c r="AD38" s="185"/>
      <c r="AE38" s="185"/>
      <c r="AF38" s="185"/>
      <c r="AG38" s="185"/>
      <c r="AH38" s="185"/>
      <c r="AI38" s="185"/>
      <c r="AJ38" s="185"/>
      <c r="AK38" s="185"/>
      <c r="AL38" s="185"/>
    </row>
    <row r="39" spans="1:38" s="5" customFormat="1" ht="41.25" customHeight="1">
      <c r="A39" s="242"/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455" t="s">
        <v>215</v>
      </c>
      <c r="M39" s="455"/>
      <c r="N39" s="455"/>
      <c r="O39" s="455"/>
      <c r="P39" s="455"/>
      <c r="Q39" s="455"/>
      <c r="R39" s="455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185"/>
      <c r="AE39" s="185"/>
      <c r="AF39" s="185"/>
      <c r="AG39" s="185"/>
      <c r="AH39" s="185"/>
      <c r="AI39" s="185"/>
      <c r="AJ39" s="185"/>
      <c r="AK39" s="185"/>
      <c r="AL39" s="185"/>
    </row>
    <row r="40" spans="1:38" ht="43.5" customHeight="1">
      <c r="A40" s="242"/>
      <c r="B40" s="244"/>
      <c r="C40" s="244"/>
      <c r="D40" s="245"/>
      <c r="E40" s="245"/>
      <c r="F40" s="245"/>
      <c r="G40" s="245"/>
      <c r="H40" s="245"/>
      <c r="I40" s="245"/>
      <c r="J40" s="246"/>
      <c r="K40" s="245"/>
      <c r="L40" s="455" t="s">
        <v>233</v>
      </c>
      <c r="M40" s="455"/>
      <c r="N40" s="455"/>
      <c r="O40" s="455"/>
      <c r="P40" s="455"/>
      <c r="Q40" s="455"/>
      <c r="R40" s="455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</row>
    <row r="41" spans="1:38" ht="9" customHeight="1">
      <c r="A41" s="242"/>
      <c r="B41" s="244"/>
      <c r="C41" s="244"/>
      <c r="D41" s="245"/>
      <c r="E41" s="245"/>
      <c r="F41" s="245"/>
      <c r="G41" s="245"/>
      <c r="H41" s="245"/>
      <c r="I41" s="245"/>
      <c r="J41" s="246"/>
      <c r="K41" s="245"/>
      <c r="L41" s="253"/>
      <c r="M41" s="253"/>
      <c r="N41" s="253"/>
      <c r="O41" s="253"/>
      <c r="P41" s="253"/>
      <c r="Q41" s="253"/>
      <c r="R41" s="253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</row>
    <row r="42" spans="1:38" ht="6.75" customHeight="1">
      <c r="A42" s="186"/>
      <c r="B42" s="247"/>
      <c r="C42" s="247"/>
      <c r="D42" s="248"/>
      <c r="E42" s="248"/>
      <c r="F42" s="249"/>
      <c r="G42" s="249"/>
      <c r="H42" s="249"/>
      <c r="I42" s="249"/>
      <c r="J42" s="249"/>
      <c r="K42" s="249"/>
      <c r="L42" s="249"/>
      <c r="M42" s="267"/>
      <c r="N42" s="267"/>
      <c r="O42" s="267"/>
      <c r="P42" s="267"/>
      <c r="Q42" s="249"/>
      <c r="R42" s="249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</row>
    <row r="43" spans="1:38" ht="18" customHeight="1">
      <c r="A43" s="186"/>
      <c r="B43" s="254"/>
      <c r="C43" s="250"/>
      <c r="D43" s="251"/>
      <c r="E43" s="252"/>
      <c r="F43" s="252"/>
      <c r="G43" s="252"/>
      <c r="H43" s="252"/>
      <c r="I43" s="252"/>
      <c r="J43" s="253"/>
      <c r="K43" s="253"/>
      <c r="L43" s="456" t="s">
        <v>13</v>
      </c>
      <c r="M43" s="456"/>
      <c r="N43" s="185"/>
      <c r="O43" s="185"/>
      <c r="P43" s="444" t="s">
        <v>458</v>
      </c>
      <c r="Q43" s="445"/>
      <c r="R43" s="25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</row>
    <row r="44" spans="1:38" ht="27.75" customHeight="1">
      <c r="A44" s="186"/>
      <c r="B44" s="256"/>
      <c r="C44" s="257"/>
      <c r="D44" s="251"/>
      <c r="E44" s="258"/>
      <c r="F44" s="258"/>
      <c r="G44" s="258"/>
      <c r="H44" s="258"/>
      <c r="I44" s="258"/>
      <c r="J44" s="253"/>
      <c r="K44" s="253"/>
      <c r="L44" s="259"/>
      <c r="M44" s="159"/>
      <c r="N44" s="185"/>
      <c r="O44" s="185"/>
      <c r="P44" s="452" t="s">
        <v>19</v>
      </c>
      <c r="Q44" s="452"/>
      <c r="R44" s="260" t="s">
        <v>20</v>
      </c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</row>
    <row r="45" spans="1:38" ht="30" customHeight="1">
      <c r="A45" s="186"/>
      <c r="B45" s="185"/>
      <c r="C45" s="157"/>
      <c r="D45" s="251"/>
      <c r="E45" s="252"/>
      <c r="F45" s="252"/>
      <c r="G45" s="252"/>
      <c r="H45" s="252"/>
      <c r="I45" s="252"/>
      <c r="J45" s="253"/>
      <c r="K45" s="253"/>
      <c r="L45" s="457" t="s">
        <v>143</v>
      </c>
      <c r="M45" s="457"/>
      <c r="N45" s="444" t="s">
        <v>459</v>
      </c>
      <c r="O45" s="445"/>
      <c r="P45" s="444" t="s">
        <v>460</v>
      </c>
      <c r="Q45" s="445"/>
      <c r="R45" s="25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</row>
    <row r="46" spans="1:38" ht="15">
      <c r="A46" s="261"/>
      <c r="B46" s="185"/>
      <c r="C46" s="157"/>
      <c r="D46" s="251"/>
      <c r="E46" s="258"/>
      <c r="F46" s="258"/>
      <c r="G46" s="258"/>
      <c r="H46" s="258"/>
      <c r="I46" s="258"/>
      <c r="J46" s="258"/>
      <c r="K46" s="253"/>
      <c r="L46" s="185"/>
      <c r="M46" s="185"/>
      <c r="N46" s="453" t="s">
        <v>22</v>
      </c>
      <c r="O46" s="453"/>
      <c r="P46" s="452" t="s">
        <v>19</v>
      </c>
      <c r="Q46" s="452"/>
      <c r="R46" s="260" t="s">
        <v>20</v>
      </c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</row>
    <row r="47" spans="1:38" ht="24" customHeight="1">
      <c r="A47" s="159"/>
      <c r="B47" s="185"/>
      <c r="C47" s="157"/>
      <c r="D47" s="251"/>
      <c r="E47" s="262"/>
      <c r="F47" s="262"/>
      <c r="G47" s="262"/>
      <c r="H47" s="262"/>
      <c r="I47" s="262"/>
      <c r="J47" s="262"/>
      <c r="K47" s="253"/>
      <c r="L47" s="185"/>
      <c r="M47" s="185"/>
      <c r="N47" s="185"/>
      <c r="O47" s="450" t="s">
        <v>462</v>
      </c>
      <c r="P47" s="451"/>
      <c r="Q47" s="450" t="s">
        <v>490</v>
      </c>
      <c r="R47" s="451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</row>
    <row r="48" spans="1:38" ht="25.5" customHeight="1">
      <c r="A48" s="164"/>
      <c r="B48" s="157"/>
      <c r="C48" s="157"/>
      <c r="D48" s="253"/>
      <c r="E48" s="263"/>
      <c r="F48" s="263"/>
      <c r="G48" s="263"/>
      <c r="H48" s="263"/>
      <c r="I48" s="263"/>
      <c r="J48" s="263"/>
      <c r="K48" s="264"/>
      <c r="L48" s="185"/>
      <c r="M48" s="185"/>
      <c r="N48" s="185"/>
      <c r="O48" s="443" t="s">
        <v>82</v>
      </c>
      <c r="P48" s="443"/>
      <c r="Q48" s="443" t="s">
        <v>23</v>
      </c>
      <c r="R48" s="443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</row>
    <row r="49" spans="1:38" ht="12.75">
      <c r="A49" s="186"/>
      <c r="B49" s="265"/>
      <c r="C49" s="265"/>
      <c r="D49" s="266"/>
      <c r="E49" s="266"/>
      <c r="F49" s="253"/>
      <c r="G49" s="253"/>
      <c r="H49" s="253"/>
      <c r="I49" s="253"/>
      <c r="J49" s="253"/>
      <c r="K49" s="253"/>
      <c r="L49" s="26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</row>
    <row r="50" spans="1:38" ht="12.75">
      <c r="A50" s="186"/>
      <c r="B50" s="185"/>
      <c r="C50" s="185"/>
      <c r="D50" s="253"/>
      <c r="E50" s="253"/>
      <c r="F50" s="253"/>
      <c r="G50" s="253"/>
      <c r="H50" s="253"/>
      <c r="I50" s="253"/>
      <c r="J50" s="253"/>
      <c r="K50" s="253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</row>
    <row r="51" spans="1:38" ht="12.75">
      <c r="A51" s="186"/>
      <c r="B51" s="185"/>
      <c r="C51" s="185"/>
      <c r="D51" s="253"/>
      <c r="E51" s="253"/>
      <c r="F51" s="253"/>
      <c r="G51" s="253"/>
      <c r="H51" s="253"/>
      <c r="I51" s="253"/>
      <c r="J51" s="253"/>
      <c r="K51" s="253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</row>
    <row r="52" spans="1:38" ht="12.75">
      <c r="A52" s="186"/>
      <c r="B52" s="185"/>
      <c r="C52" s="185"/>
      <c r="D52" s="253"/>
      <c r="E52" s="253"/>
      <c r="F52" s="253"/>
      <c r="G52" s="253"/>
      <c r="H52" s="253"/>
      <c r="I52" s="253"/>
      <c r="J52" s="253"/>
      <c r="K52" s="253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</row>
    <row r="53" spans="30:38" ht="12.75">
      <c r="AD53" s="185"/>
      <c r="AE53" s="185"/>
      <c r="AF53" s="185"/>
      <c r="AG53" s="185"/>
      <c r="AH53" s="185"/>
      <c r="AI53" s="185"/>
      <c r="AJ53" s="185"/>
      <c r="AK53" s="185"/>
      <c r="AL53" s="185"/>
    </row>
  </sheetData>
  <sheetProtection sheet="1" objects="1" scenarios="1"/>
  <mergeCells count="43">
    <mergeCell ref="T16:AB16"/>
    <mergeCell ref="U17:AB17"/>
    <mergeCell ref="A15:A17"/>
    <mergeCell ref="G15:I16"/>
    <mergeCell ref="B15:B17"/>
    <mergeCell ref="C15:C17"/>
    <mergeCell ref="D15:F16"/>
    <mergeCell ref="J15:K16"/>
    <mergeCell ref="O47:P47"/>
    <mergeCell ref="L15:R15"/>
    <mergeCell ref="L40:R40"/>
    <mergeCell ref="L43:M43"/>
    <mergeCell ref="L45:M45"/>
    <mergeCell ref="P45:Q45"/>
    <mergeCell ref="P44:Q44"/>
    <mergeCell ref="L39:R39"/>
    <mergeCell ref="O48:P48"/>
    <mergeCell ref="P43:Q43"/>
    <mergeCell ref="N45:O45"/>
    <mergeCell ref="L16:L17"/>
    <mergeCell ref="Q16:R16"/>
    <mergeCell ref="M16:P16"/>
    <mergeCell ref="Q48:R48"/>
    <mergeCell ref="Q47:R47"/>
    <mergeCell ref="P46:Q46"/>
    <mergeCell ref="N46:O46"/>
    <mergeCell ref="D8:M8"/>
    <mergeCell ref="AD17:AL17"/>
    <mergeCell ref="T17:T18"/>
    <mergeCell ref="AD18:AD19"/>
    <mergeCell ref="AG18:AL18"/>
    <mergeCell ref="AF18:AF19"/>
    <mergeCell ref="AE18:AE19"/>
    <mergeCell ref="D9:M9"/>
    <mergeCell ref="D10:M10"/>
    <mergeCell ref="D11:M11"/>
    <mergeCell ref="D7:M7"/>
    <mergeCell ref="L3:M3"/>
    <mergeCell ref="L4:M4"/>
    <mergeCell ref="L5:M5"/>
    <mergeCell ref="D3:K3"/>
    <mergeCell ref="D4:K4"/>
    <mergeCell ref="D5:K5"/>
  </mergeCells>
  <dataValidations count="4">
    <dataValidation allowBlank="1" prompt="выберите месяц" errorTitle="ОШИБКА!" error="Воспользуйтесь выпадающим списком" sqref="H12"/>
    <dataValidation errorStyle="information" allowBlank="1" prompt="выберите год" errorTitle="ОШИБКА!" error="Воспользуйтесь выпадающим списком" sqref="I12"/>
    <dataValidation allowBlank="1" prompt="Выберите или введите наименование лесничества" sqref="D9 N9:P9"/>
    <dataValidation allowBlank="1" prompt="Выберите наименование организации" errorTitle="ОШИБКА!" error="Воспользуйтесь выпадающим списком" sqref="D7 N7:P7"/>
  </dataValidations>
  <printOptions horizontalCentered="1"/>
  <pageMargins left="0.1968503937007874" right="0.1968503937007874" top="0.3937007874015748" bottom="0.3937007874015748" header="0.2362204724409449" footer="0.15748031496062992"/>
  <pageSetup horizontalDpi="600" verticalDpi="600" orientation="landscape" paperSize="9" scale="55" r:id="rId2"/>
  <rowBreaks count="1" manualBreakCount="1">
    <brk id="28" max="1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3"/>
  <dimension ref="A1:AA25"/>
  <sheetViews>
    <sheetView showZeros="0" zoomScalePageLayoutView="0" workbookViewId="0" topLeftCell="G13">
      <selection activeCell="C20" sqref="C20"/>
    </sheetView>
  </sheetViews>
  <sheetFormatPr defaultColWidth="9.140625" defaultRowHeight="15"/>
  <cols>
    <col min="1" max="1" width="5.7109375" style="66" hidden="1" customWidth="1"/>
    <col min="2" max="2" width="6.140625" style="30" bestFit="1" customWidth="1"/>
    <col min="3" max="3" width="28.00390625" style="75" customWidth="1"/>
    <col min="4" max="4" width="14.7109375" style="75" customWidth="1"/>
    <col min="5" max="5" width="31.8515625" style="75" hidden="1" customWidth="1"/>
    <col min="6" max="6" width="14.421875" style="75" hidden="1" customWidth="1"/>
    <col min="7" max="7" width="11.140625" style="75" customWidth="1"/>
    <col min="8" max="8" width="16.140625" style="76" customWidth="1"/>
    <col min="9" max="9" width="14.421875" style="30" customWidth="1"/>
    <col min="10" max="10" width="14.7109375" style="30" customWidth="1"/>
    <col min="11" max="11" width="9.7109375" style="30" customWidth="1"/>
    <col min="12" max="12" width="12.28125" style="30" customWidth="1"/>
    <col min="13" max="13" width="11.8515625" style="30" customWidth="1"/>
    <col min="14" max="14" width="15.421875" style="30" customWidth="1"/>
    <col min="15" max="15" width="10.28125" style="30" customWidth="1"/>
    <col min="16" max="16" width="12.28125" style="30" bestFit="1" customWidth="1"/>
    <col min="17" max="17" width="11.140625" style="30" bestFit="1" customWidth="1"/>
    <col min="18" max="18" width="12.140625" style="30" bestFit="1" customWidth="1"/>
    <col min="19" max="19" width="25.57421875" style="30" customWidth="1"/>
    <col min="20" max="20" width="10.00390625" style="30" customWidth="1"/>
    <col min="21" max="21" width="33.7109375" style="30" customWidth="1"/>
    <col min="22" max="23" width="12.421875" style="30" bestFit="1" customWidth="1"/>
    <col min="24" max="26" width="13.57421875" style="30" bestFit="1" customWidth="1"/>
    <col min="27" max="27" width="14.57421875" style="30" bestFit="1" customWidth="1"/>
    <col min="28" max="16384" width="9.140625" style="30" customWidth="1"/>
  </cols>
  <sheetData>
    <row r="1" spans="1:27" ht="12.75">
      <c r="A1" s="114"/>
      <c r="B1" s="115" t="s">
        <v>84</v>
      </c>
      <c r="C1" s="116" t="s">
        <v>14</v>
      </c>
      <c r="D1" s="117" t="str">
        <f>Настройки!C1</f>
        <v>030</v>
      </c>
      <c r="E1" s="117">
        <f>Настройки!D1</f>
        <v>0</v>
      </c>
      <c r="F1" s="268"/>
      <c r="G1" s="268"/>
      <c r="H1" s="269"/>
      <c r="I1" s="118"/>
      <c r="J1" s="118"/>
      <c r="K1" s="118" t="s">
        <v>63</v>
      </c>
      <c r="L1" s="118"/>
      <c r="M1" s="119"/>
      <c r="N1" s="119"/>
      <c r="O1" s="114"/>
      <c r="P1" s="114"/>
      <c r="Q1" s="114"/>
      <c r="R1" s="114"/>
      <c r="S1" s="270">
        <f>ROW(A17)</f>
        <v>17</v>
      </c>
      <c r="T1" s="114"/>
      <c r="U1" s="114"/>
      <c r="V1" s="114"/>
      <c r="W1" s="114"/>
      <c r="X1" s="114"/>
      <c r="Y1" s="114"/>
      <c r="Z1" s="114"/>
      <c r="AA1" s="114"/>
    </row>
    <row r="2" spans="1:27" ht="12.75">
      <c r="A2" s="114"/>
      <c r="B2" s="114"/>
      <c r="C2" s="121"/>
      <c r="D2" s="121"/>
      <c r="E2" s="121"/>
      <c r="F2" s="121"/>
      <c r="G2" s="121"/>
      <c r="H2" s="122"/>
      <c r="I2" s="122"/>
      <c r="J2" s="122"/>
      <c r="K2" s="123"/>
      <c r="L2" s="123"/>
      <c r="M2" s="123"/>
      <c r="N2" s="123"/>
      <c r="O2" s="123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 ht="15.75">
      <c r="A3" s="114"/>
      <c r="B3" s="114"/>
      <c r="C3" s="124"/>
      <c r="D3" s="463" t="str">
        <f>Настройки!B5</f>
        <v>Липецкая обл. Управление ЛХ</v>
      </c>
      <c r="E3" s="463"/>
      <c r="F3" s="463"/>
      <c r="G3" s="463"/>
      <c r="H3" s="463"/>
      <c r="I3" s="463"/>
      <c r="J3" s="463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7.25" customHeight="1">
      <c r="A4" s="114"/>
      <c r="B4" s="114"/>
      <c r="C4" s="173"/>
      <c r="D4" s="464" t="s">
        <v>62</v>
      </c>
      <c r="E4" s="464"/>
      <c r="F4" s="464"/>
      <c r="G4" s="464"/>
      <c r="H4" s="464"/>
      <c r="I4" s="464"/>
      <c r="J4" s="46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27" ht="15.75">
      <c r="A5" s="114"/>
      <c r="B5" s="114"/>
      <c r="C5" s="192"/>
      <c r="D5" s="440">
        <f>Настройки!B7</f>
        <v>0</v>
      </c>
      <c r="E5" s="440"/>
      <c r="F5" s="440"/>
      <c r="G5" s="440"/>
      <c r="H5" s="440"/>
      <c r="I5" s="440"/>
      <c r="J5" s="440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</row>
    <row r="6" spans="1:27" ht="19.5" customHeight="1">
      <c r="A6" s="114"/>
      <c r="B6" s="114"/>
      <c r="C6" s="172"/>
      <c r="D6" s="422" t="s">
        <v>47</v>
      </c>
      <c r="E6" s="422"/>
      <c r="F6" s="422"/>
      <c r="G6" s="422"/>
      <c r="H6" s="422"/>
      <c r="I6" s="422"/>
      <c r="J6" s="422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</row>
    <row r="7" spans="1:27" ht="97.5" customHeight="1">
      <c r="A7" s="114"/>
      <c r="B7" s="114"/>
      <c r="C7" s="125"/>
      <c r="D7" s="477" t="str">
        <f>"Информация о недоимках в федеральный бюджет Российской Федерации платы за использование лесов, расположенных на землях лесного фонда, в части минимального размера платы по договору купли-продажи лесных насаждений
("&amp;'17-ОИП'!B20&amp;")"</f>
        <v>Информация о недоимках в федеральный бюджет Российской Федерации платы за использование лесов, расположенных на землях лесного фонда, в части минимального размера платы по договору купли-продажи лесных насаждений
(053 1 12 04011 01 6000 120)</v>
      </c>
      <c r="E7" s="477"/>
      <c r="F7" s="477"/>
      <c r="G7" s="477"/>
      <c r="H7" s="477"/>
      <c r="I7" s="477"/>
      <c r="J7" s="477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</row>
    <row r="8" spans="1:27" ht="15" customHeight="1">
      <c r="A8" s="114"/>
      <c r="B8" s="114"/>
      <c r="C8" s="121"/>
      <c r="D8" s="126" t="s">
        <v>77</v>
      </c>
      <c r="E8" s="126"/>
      <c r="F8" s="126"/>
      <c r="G8" s="127" t="str">
        <f>Настройки!C12</f>
        <v>июнь</v>
      </c>
      <c r="H8" s="128">
        <f>Настройки!D12</f>
        <v>2019</v>
      </c>
      <c r="I8" s="129" t="s">
        <v>24</v>
      </c>
      <c r="J8" s="114"/>
      <c r="K8" s="114"/>
      <c r="L8" s="130"/>
      <c r="M8" s="114"/>
      <c r="N8" s="114"/>
      <c r="O8" s="131"/>
      <c r="P8" s="132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</row>
    <row r="9" spans="1:27" ht="14.25" customHeight="1">
      <c r="A9" s="114"/>
      <c r="B9" s="114"/>
      <c r="C9" s="121"/>
      <c r="D9" s="121"/>
      <c r="E9" s="114"/>
      <c r="F9" s="121"/>
      <c r="G9" s="133" t="s">
        <v>78</v>
      </c>
      <c r="H9" s="133" t="s">
        <v>79</v>
      </c>
      <c r="I9" s="134"/>
      <c r="J9" s="114"/>
      <c r="K9" s="114"/>
      <c r="L9" s="13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</row>
    <row r="10" spans="1:27" ht="14.25" customHeight="1">
      <c r="A10" s="114"/>
      <c r="B10" s="114"/>
      <c r="C10" s="121"/>
      <c r="D10" s="121"/>
      <c r="E10" s="121"/>
      <c r="F10" s="121"/>
      <c r="G10" s="121"/>
      <c r="H10" s="289"/>
      <c r="I10" s="289"/>
      <c r="J10" s="289"/>
      <c r="K10" s="289"/>
      <c r="L10" s="289"/>
      <c r="M10" s="283"/>
      <c r="N10" s="283"/>
      <c r="O10" s="135"/>
      <c r="P10" s="135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1:27" ht="12.75" customHeight="1">
      <c r="A11" s="478" t="s">
        <v>109</v>
      </c>
      <c r="B11" s="478" t="s">
        <v>66</v>
      </c>
      <c r="C11" s="478" t="s">
        <v>69</v>
      </c>
      <c r="D11" s="478" t="s">
        <v>164</v>
      </c>
      <c r="E11" s="478" t="s">
        <v>65</v>
      </c>
      <c r="F11" s="478" t="s">
        <v>165</v>
      </c>
      <c r="G11" s="470" t="s">
        <v>166</v>
      </c>
      <c r="H11" s="470" t="s">
        <v>85</v>
      </c>
      <c r="I11" s="470" t="s">
        <v>128</v>
      </c>
      <c r="J11" s="470" t="s">
        <v>80</v>
      </c>
      <c r="K11" s="473" t="s">
        <v>81</v>
      </c>
      <c r="L11" s="474"/>
      <c r="M11" s="475"/>
      <c r="N11" s="473" t="s">
        <v>81</v>
      </c>
      <c r="O11" s="474"/>
      <c r="P11" s="475"/>
      <c r="Q11" s="167" t="s">
        <v>133</v>
      </c>
      <c r="R11" s="167" t="s">
        <v>144</v>
      </c>
      <c r="S11" s="470" t="s">
        <v>70</v>
      </c>
      <c r="T11" s="114"/>
      <c r="U11" s="114"/>
      <c r="V11" s="114"/>
      <c r="W11" s="114"/>
      <c r="X11" s="114"/>
      <c r="Y11" s="114"/>
      <c r="Z11" s="114"/>
      <c r="AA11" s="114"/>
    </row>
    <row r="12" spans="1:27" ht="12.75" customHeight="1">
      <c r="A12" s="479"/>
      <c r="B12" s="479"/>
      <c r="C12" s="479"/>
      <c r="D12" s="479"/>
      <c r="E12" s="479"/>
      <c r="F12" s="479"/>
      <c r="G12" s="471"/>
      <c r="H12" s="471"/>
      <c r="I12" s="471"/>
      <c r="J12" s="471"/>
      <c r="K12" s="470" t="s">
        <v>25</v>
      </c>
      <c r="L12" s="473" t="s">
        <v>64</v>
      </c>
      <c r="M12" s="475"/>
      <c r="N12" s="473" t="s">
        <v>64</v>
      </c>
      <c r="O12" s="475"/>
      <c r="P12" s="470" t="s">
        <v>115</v>
      </c>
      <c r="Q12" s="471" t="s">
        <v>146</v>
      </c>
      <c r="R12" s="471" t="s">
        <v>145</v>
      </c>
      <c r="S12" s="471"/>
      <c r="T12" s="114"/>
      <c r="U12" s="114"/>
      <c r="V12" s="136">
        <f aca="true" t="shared" si="0" ref="V12:AA12">COUNTIF(V16:V17,"&lt;&gt;0")</f>
        <v>0</v>
      </c>
      <c r="W12" s="136">
        <f t="shared" si="0"/>
        <v>0</v>
      </c>
      <c r="X12" s="136">
        <f t="shared" si="0"/>
        <v>0</v>
      </c>
      <c r="Y12" s="136">
        <f t="shared" si="0"/>
        <v>0</v>
      </c>
      <c r="Z12" s="136">
        <f t="shared" si="0"/>
        <v>0</v>
      </c>
      <c r="AA12" s="136">
        <f t="shared" si="0"/>
        <v>0</v>
      </c>
    </row>
    <row r="13" spans="1:27" ht="15.75" customHeight="1">
      <c r="A13" s="479"/>
      <c r="B13" s="479"/>
      <c r="C13" s="479"/>
      <c r="D13" s="479"/>
      <c r="E13" s="479"/>
      <c r="F13" s="479"/>
      <c r="G13" s="471"/>
      <c r="H13" s="471"/>
      <c r="I13" s="471"/>
      <c r="J13" s="471"/>
      <c r="K13" s="471"/>
      <c r="L13" s="470" t="s">
        <v>138</v>
      </c>
      <c r="M13" s="470" t="s">
        <v>73</v>
      </c>
      <c r="N13" s="470" t="s">
        <v>86</v>
      </c>
      <c r="O13" s="470" t="s">
        <v>75</v>
      </c>
      <c r="P13" s="471"/>
      <c r="Q13" s="471"/>
      <c r="R13" s="471"/>
      <c r="S13" s="471"/>
      <c r="T13" s="114"/>
      <c r="U13" s="465" t="s">
        <v>102</v>
      </c>
      <c r="V13" s="466"/>
      <c r="W13" s="466"/>
      <c r="X13" s="466"/>
      <c r="Y13" s="466"/>
      <c r="Z13" s="466"/>
      <c r="AA13" s="467"/>
    </row>
    <row r="14" spans="1:27" ht="48.75" customHeight="1">
      <c r="A14" s="480"/>
      <c r="B14" s="480"/>
      <c r="C14" s="480"/>
      <c r="D14" s="480"/>
      <c r="E14" s="480"/>
      <c r="F14" s="480"/>
      <c r="G14" s="472"/>
      <c r="H14" s="472"/>
      <c r="I14" s="472"/>
      <c r="J14" s="472"/>
      <c r="K14" s="472"/>
      <c r="L14" s="472"/>
      <c r="M14" s="472"/>
      <c r="N14" s="472"/>
      <c r="O14" s="472"/>
      <c r="P14" s="472"/>
      <c r="Q14" s="472"/>
      <c r="R14" s="472"/>
      <c r="S14" s="472"/>
      <c r="T14" s="114"/>
      <c r="U14" s="468" t="s">
        <v>104</v>
      </c>
      <c r="V14" s="432" t="s">
        <v>103</v>
      </c>
      <c r="W14" s="434"/>
      <c r="X14" s="434"/>
      <c r="Y14" s="434"/>
      <c r="Z14" s="434"/>
      <c r="AA14" s="435"/>
    </row>
    <row r="15" spans="1:27" ht="12.75">
      <c r="A15" s="137"/>
      <c r="B15" s="137" t="s">
        <v>16</v>
      </c>
      <c r="C15" s="137" t="s">
        <v>17</v>
      </c>
      <c r="D15" s="137" t="s">
        <v>18</v>
      </c>
      <c r="E15" s="137"/>
      <c r="F15" s="137"/>
      <c r="G15" s="137">
        <v>1</v>
      </c>
      <c r="H15" s="137">
        <v>2</v>
      </c>
      <c r="I15" s="137">
        <v>3</v>
      </c>
      <c r="J15" s="137">
        <v>4</v>
      </c>
      <c r="K15" s="137">
        <v>5</v>
      </c>
      <c r="L15" s="137">
        <v>6</v>
      </c>
      <c r="M15" s="137">
        <v>7</v>
      </c>
      <c r="N15" s="137">
        <v>8</v>
      </c>
      <c r="O15" s="137">
        <v>9</v>
      </c>
      <c r="P15" s="137">
        <v>10</v>
      </c>
      <c r="Q15" s="137">
        <v>11</v>
      </c>
      <c r="R15" s="137">
        <v>12</v>
      </c>
      <c r="S15" s="137">
        <v>13</v>
      </c>
      <c r="T15" s="114"/>
      <c r="U15" s="469"/>
      <c r="V15" s="138" t="s">
        <v>134</v>
      </c>
      <c r="W15" s="138" t="s">
        <v>129</v>
      </c>
      <c r="X15" s="138" t="s">
        <v>130</v>
      </c>
      <c r="Y15" s="138" t="s">
        <v>131</v>
      </c>
      <c r="Z15" s="138" t="s">
        <v>132</v>
      </c>
      <c r="AA15" s="138" t="s">
        <v>147</v>
      </c>
    </row>
    <row r="16" spans="1:27" s="39" customFormat="1" ht="12.75">
      <c r="A16" s="271" t="s">
        <v>168</v>
      </c>
      <c r="B16" s="271" t="s">
        <v>168</v>
      </c>
      <c r="C16" s="272" t="s">
        <v>167</v>
      </c>
      <c r="D16" s="271" t="s">
        <v>168</v>
      </c>
      <c r="E16" s="271" t="s">
        <v>168</v>
      </c>
      <c r="F16" s="271"/>
      <c r="G16" s="273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5" t="s">
        <v>168</v>
      </c>
      <c r="T16" s="276"/>
      <c r="U16" s="277" t="str">
        <f>C16</f>
        <v>ИТОГО</v>
      </c>
      <c r="V16" s="144">
        <f>IF(I16&gt;=J16,0,I16-J16)</f>
        <v>0</v>
      </c>
      <c r="W16" s="144">
        <f>IF(L16&gt;=M16,0,L16-M16)</f>
        <v>0</v>
      </c>
      <c r="X16" s="144">
        <f>IF(N16&gt;=O16,0,N16-O16)</f>
        <v>0</v>
      </c>
      <c r="Y16" s="144">
        <f>IF(K16&gt;=P16,0,K16-P16)</f>
        <v>0</v>
      </c>
      <c r="Z16" s="144">
        <f>IF(K16&gt;=Q16,0,K16-Q16)</f>
        <v>0</v>
      </c>
      <c r="AA16" s="144">
        <f>IF(Q16&gt;=R16,0,Q16-R16)</f>
        <v>0</v>
      </c>
    </row>
    <row r="17" spans="1:27" ht="12.75" hidden="1">
      <c r="A17" s="278"/>
      <c r="B17" s="279"/>
      <c r="C17" s="278"/>
      <c r="D17" s="278"/>
      <c r="E17" s="278"/>
      <c r="F17" s="278"/>
      <c r="G17" s="280"/>
      <c r="H17" s="150"/>
      <c r="I17" s="150"/>
      <c r="J17" s="150"/>
      <c r="K17" s="151">
        <f>L17+N17</f>
        <v>0</v>
      </c>
      <c r="L17" s="150"/>
      <c r="M17" s="150"/>
      <c r="N17" s="150"/>
      <c r="O17" s="150"/>
      <c r="P17" s="150"/>
      <c r="Q17" s="150"/>
      <c r="R17" s="150"/>
      <c r="S17" s="281"/>
      <c r="T17" s="114"/>
      <c r="U17" s="143">
        <f>B17</f>
        <v>0</v>
      </c>
      <c r="V17" s="144">
        <f>IF(I17&gt;=J17,0,I17-J17)</f>
        <v>0</v>
      </c>
      <c r="W17" s="144">
        <f>IF(L17&gt;=M17,0,L17-M17)</f>
        <v>0</v>
      </c>
      <c r="X17" s="144">
        <f>IF(N17&gt;=O17,0,N17-O17)</f>
        <v>0</v>
      </c>
      <c r="Y17" s="144">
        <f>IF(K17&gt;=P17,0,K17-P17)</f>
        <v>0</v>
      </c>
      <c r="Z17" s="144">
        <f>IF(K17&gt;=Q17,0,K17-Q17)</f>
        <v>0</v>
      </c>
      <c r="AA17" s="144">
        <f>IF(Q17&gt;=R17,0,Q17-R17)</f>
        <v>0</v>
      </c>
    </row>
    <row r="18" spans="1:27" ht="27.75" customHeight="1">
      <c r="A18" s="114"/>
      <c r="B18" s="114"/>
      <c r="C18" s="268"/>
      <c r="D18" s="268"/>
      <c r="E18" s="268"/>
      <c r="F18" s="268"/>
      <c r="G18" s="268"/>
      <c r="H18" s="269"/>
      <c r="I18" s="114"/>
      <c r="J18" s="114"/>
      <c r="K18" s="114"/>
      <c r="L18" s="114"/>
      <c r="M18" s="481" t="s">
        <v>13</v>
      </c>
      <c r="N18" s="481"/>
      <c r="O18" s="114"/>
      <c r="P18" s="170"/>
      <c r="Q18" s="476"/>
      <c r="R18" s="476"/>
      <c r="S18" s="171"/>
      <c r="T18" s="290"/>
      <c r="U18" s="290"/>
      <c r="V18" s="290"/>
      <c r="W18" s="290"/>
      <c r="X18" s="284"/>
      <c r="Y18" s="284"/>
      <c r="Z18" s="158"/>
      <c r="AA18" s="158"/>
    </row>
    <row r="19" spans="1:27" ht="18" customHeight="1">
      <c r="A19" s="114"/>
      <c r="B19" s="114"/>
      <c r="C19" s="268"/>
      <c r="D19" s="268"/>
      <c r="E19" s="268"/>
      <c r="F19" s="268"/>
      <c r="G19" s="268"/>
      <c r="H19" s="269"/>
      <c r="I19" s="114"/>
      <c r="J19" s="157"/>
      <c r="K19" s="114"/>
      <c r="L19" s="114"/>
      <c r="M19" s="114"/>
      <c r="N19" s="159"/>
      <c r="O19" s="114"/>
      <c r="P19" s="159"/>
      <c r="Q19" s="485" t="s">
        <v>19</v>
      </c>
      <c r="R19" s="485"/>
      <c r="S19" s="160" t="s">
        <v>20</v>
      </c>
      <c r="T19" s="285"/>
      <c r="U19" s="285"/>
      <c r="V19" s="285"/>
      <c r="W19" s="285"/>
      <c r="X19" s="284"/>
      <c r="Y19" s="284"/>
      <c r="Z19" s="158"/>
      <c r="AA19" s="158"/>
    </row>
    <row r="20" spans="1:27" ht="41.25" customHeight="1">
      <c r="A20" s="114"/>
      <c r="B20" s="114"/>
      <c r="C20" s="268"/>
      <c r="D20" s="268"/>
      <c r="E20" s="268"/>
      <c r="F20" s="268"/>
      <c r="G20" s="268"/>
      <c r="H20" s="269"/>
      <c r="I20" s="114"/>
      <c r="J20" s="114"/>
      <c r="K20" s="114"/>
      <c r="L20" s="114"/>
      <c r="M20" s="482" t="s">
        <v>21</v>
      </c>
      <c r="N20" s="482"/>
      <c r="O20" s="484"/>
      <c r="P20" s="484"/>
      <c r="Q20" s="486"/>
      <c r="R20" s="486"/>
      <c r="S20" s="161"/>
      <c r="T20" s="290"/>
      <c r="U20" s="290"/>
      <c r="V20" s="290"/>
      <c r="W20" s="290"/>
      <c r="X20" s="284"/>
      <c r="Y20" s="284"/>
      <c r="Z20" s="158"/>
      <c r="AA20" s="158"/>
    </row>
    <row r="21" spans="1:27" ht="25.5" customHeight="1">
      <c r="A21" s="114"/>
      <c r="B21" s="114"/>
      <c r="C21" s="268"/>
      <c r="D21" s="268"/>
      <c r="E21" s="268"/>
      <c r="F21" s="268"/>
      <c r="G21" s="268"/>
      <c r="H21" s="269"/>
      <c r="I21" s="114"/>
      <c r="J21" s="157"/>
      <c r="K21" s="114"/>
      <c r="L21" s="114"/>
      <c r="M21" s="114"/>
      <c r="N21" s="114"/>
      <c r="O21" s="487" t="s">
        <v>22</v>
      </c>
      <c r="P21" s="487"/>
      <c r="Q21" s="485" t="s">
        <v>19</v>
      </c>
      <c r="R21" s="485"/>
      <c r="S21" s="163" t="s">
        <v>82</v>
      </c>
      <c r="T21" s="285"/>
      <c r="U21" s="285"/>
      <c r="V21" s="285"/>
      <c r="W21" s="285"/>
      <c r="X21" s="284"/>
      <c r="Y21" s="284"/>
      <c r="Z21" s="158"/>
      <c r="AA21" s="158"/>
    </row>
    <row r="22" spans="1:27" ht="24" customHeight="1">
      <c r="A22" s="114"/>
      <c r="B22" s="114"/>
      <c r="C22" s="268"/>
      <c r="D22" s="268"/>
      <c r="E22" s="268"/>
      <c r="F22" s="268"/>
      <c r="G22" s="268"/>
      <c r="H22" s="269"/>
      <c r="I22" s="114"/>
      <c r="J22" s="157"/>
      <c r="K22" s="114"/>
      <c r="L22" s="114"/>
      <c r="M22" s="114"/>
      <c r="N22" s="114"/>
      <c r="O22" s="159"/>
      <c r="P22" s="159"/>
      <c r="Q22" s="488"/>
      <c r="R22" s="488"/>
      <c r="S22" s="114"/>
      <c r="T22" s="291"/>
      <c r="U22" s="291"/>
      <c r="V22" s="291"/>
      <c r="W22" s="291"/>
      <c r="X22" s="284"/>
      <c r="Y22" s="284"/>
      <c r="Z22" s="158"/>
      <c r="AA22" s="158"/>
    </row>
    <row r="23" spans="1:27" ht="28.5" customHeight="1">
      <c r="A23" s="114"/>
      <c r="B23" s="114"/>
      <c r="C23" s="268"/>
      <c r="D23" s="268"/>
      <c r="E23" s="268"/>
      <c r="F23" s="268"/>
      <c r="G23" s="268"/>
      <c r="H23" s="269"/>
      <c r="I23" s="114"/>
      <c r="J23" s="157"/>
      <c r="K23" s="114"/>
      <c r="L23" s="114"/>
      <c r="M23" s="114"/>
      <c r="N23" s="114"/>
      <c r="O23" s="164"/>
      <c r="P23" s="164"/>
      <c r="Q23" s="483" t="s">
        <v>23</v>
      </c>
      <c r="R23" s="483"/>
      <c r="S23" s="114"/>
      <c r="T23" s="286"/>
      <c r="U23" s="286"/>
      <c r="V23" s="286"/>
      <c r="W23" s="286"/>
      <c r="X23" s="287"/>
      <c r="Y23" s="287"/>
      <c r="Z23" s="165"/>
      <c r="AA23" s="165"/>
    </row>
    <row r="24" spans="1:27" ht="12.75">
      <c r="A24" s="114"/>
      <c r="B24" s="114"/>
      <c r="C24" s="268"/>
      <c r="D24" s="268"/>
      <c r="E24" s="268"/>
      <c r="F24" s="268"/>
      <c r="G24" s="268"/>
      <c r="H24" s="282"/>
      <c r="I24" s="166"/>
      <c r="J24" s="166"/>
      <c r="K24" s="166"/>
      <c r="L24" s="166"/>
      <c r="M24" s="114"/>
      <c r="N24" s="166"/>
      <c r="O24" s="114"/>
      <c r="P24" s="114"/>
      <c r="Q24" s="114"/>
      <c r="R24" s="114"/>
      <c r="S24" s="114"/>
      <c r="T24" s="288"/>
      <c r="U24" s="288"/>
      <c r="V24" s="288"/>
      <c r="W24" s="288"/>
      <c r="X24" s="288"/>
      <c r="Y24" s="288"/>
      <c r="Z24" s="114"/>
      <c r="AA24" s="114"/>
    </row>
    <row r="25" spans="1:27" ht="12.75">
      <c r="A25" s="153"/>
      <c r="B25" s="114"/>
      <c r="C25" s="268"/>
      <c r="D25" s="268"/>
      <c r="E25" s="268"/>
      <c r="F25" s="268"/>
      <c r="G25" s="268"/>
      <c r="H25" s="269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288"/>
      <c r="U25" s="288"/>
      <c r="V25" s="288"/>
      <c r="W25" s="288"/>
      <c r="X25" s="288"/>
      <c r="Y25" s="288"/>
      <c r="Z25" s="114"/>
      <c r="AA25" s="114"/>
    </row>
  </sheetData>
  <sheetProtection password="C911" sheet="1" objects="1" scenarios="1"/>
  <mergeCells count="41">
    <mergeCell ref="Q23:R23"/>
    <mergeCell ref="O20:P20"/>
    <mergeCell ref="Q19:R19"/>
    <mergeCell ref="Q20:R20"/>
    <mergeCell ref="O21:P21"/>
    <mergeCell ref="Q21:R21"/>
    <mergeCell ref="Q22:R22"/>
    <mergeCell ref="O13:O14"/>
    <mergeCell ref="Q12:Q14"/>
    <mergeCell ref="M13:M14"/>
    <mergeCell ref="K12:K14"/>
    <mergeCell ref="L12:M12"/>
    <mergeCell ref="N12:O12"/>
    <mergeCell ref="P12:P14"/>
    <mergeCell ref="M18:N18"/>
    <mergeCell ref="M20:N20"/>
    <mergeCell ref="A11:A14"/>
    <mergeCell ref="B11:B14"/>
    <mergeCell ref="C11:C14"/>
    <mergeCell ref="D11:D14"/>
    <mergeCell ref="F11:F14"/>
    <mergeCell ref="Q18:R18"/>
    <mergeCell ref="S11:S14"/>
    <mergeCell ref="L13:L14"/>
    <mergeCell ref="K11:M11"/>
    <mergeCell ref="N13:N14"/>
    <mergeCell ref="D7:J7"/>
    <mergeCell ref="I11:I14"/>
    <mergeCell ref="E11:E14"/>
    <mergeCell ref="H11:H14"/>
    <mergeCell ref="J11:J14"/>
    <mergeCell ref="D3:J3"/>
    <mergeCell ref="D4:J4"/>
    <mergeCell ref="D5:J5"/>
    <mergeCell ref="D6:J6"/>
    <mergeCell ref="U13:AA13"/>
    <mergeCell ref="U14:U15"/>
    <mergeCell ref="V14:AA14"/>
    <mergeCell ref="G11:G14"/>
    <mergeCell ref="R12:R14"/>
    <mergeCell ref="N11:P11"/>
  </mergeCells>
  <dataValidations count="4">
    <dataValidation errorStyle="information" allowBlank="1" prompt="выберите год" errorTitle="ОШИБКА!" error="Воспользуйтесь выпадающим списком" sqref="H8"/>
    <dataValidation allowBlank="1" prompt="выберите месяц" errorTitle="ОШИБКА!" error="Воспользуйтесь выпадающим списком" sqref="G8"/>
    <dataValidation allowBlank="1" prompt="Выберите наименование организации" errorTitle="ОШИБКА!" error="Воспользуйтесь выпадающим списком" sqref="D3:F3"/>
    <dataValidation allowBlank="1" prompt="Выберите или введите наименование лесничества" sqref="D5:F5"/>
  </dataValidations>
  <printOptions horizontalCentered="1"/>
  <pageMargins left="0.3937007874015748" right="0.3937007874015748" top="0.3937007874015748" bottom="0.3937007874015748" header="0.2362204724409449" footer="0.15748031496062992"/>
  <pageSetup horizontalDpi="600" verticalDpi="600" orientation="landscape" paperSize="9" scale="92" r:id="rId3"/>
  <colBreaks count="2" manualBreakCount="2">
    <brk id="10" min="2" max="22" man="1"/>
    <brk id="19" min="2" max="25" man="1"/>
  </col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A1:AE52"/>
  <sheetViews>
    <sheetView showZeros="0" zoomScalePageLayoutView="0" workbookViewId="0" topLeftCell="L21">
      <selection activeCell="Q21" sqref="Q21"/>
    </sheetView>
  </sheetViews>
  <sheetFormatPr defaultColWidth="9.140625" defaultRowHeight="15"/>
  <cols>
    <col min="1" max="1" width="9.140625" style="66" hidden="1" customWidth="1"/>
    <col min="2" max="2" width="6.140625" style="30" bestFit="1" customWidth="1"/>
    <col min="3" max="3" width="19.421875" style="75" customWidth="1"/>
    <col min="4" max="4" width="7.8515625" style="75" hidden="1" customWidth="1"/>
    <col min="5" max="5" width="28.00390625" style="75" customWidth="1"/>
    <col min="6" max="6" width="14.7109375" style="75" customWidth="1"/>
    <col min="7" max="7" width="15.28125" style="75" customWidth="1"/>
    <col min="8" max="8" width="14.7109375" style="76" customWidth="1"/>
    <col min="9" max="9" width="31.8515625" style="30" customWidth="1"/>
    <col min="10" max="10" width="14.421875" style="99" hidden="1" customWidth="1"/>
    <col min="11" max="11" width="11.140625" style="30" hidden="1" customWidth="1"/>
    <col min="12" max="12" width="16.140625" style="30" customWidth="1"/>
    <col min="13" max="13" width="14.421875" style="30" customWidth="1"/>
    <col min="14" max="14" width="14.7109375" style="30" customWidth="1"/>
    <col min="15" max="15" width="9.7109375" style="30" customWidth="1"/>
    <col min="16" max="16" width="12.28125" style="30" customWidth="1"/>
    <col min="17" max="17" width="11.8515625" style="30" customWidth="1"/>
    <col min="18" max="18" width="15.421875" style="30" customWidth="1"/>
    <col min="19" max="19" width="10.28125" style="30" customWidth="1"/>
    <col min="20" max="20" width="12.28125" style="30" bestFit="1" customWidth="1"/>
    <col min="21" max="21" width="11.140625" style="30" bestFit="1" customWidth="1"/>
    <col min="22" max="22" width="12.140625" style="30" bestFit="1" customWidth="1"/>
    <col min="23" max="23" width="30.7109375" style="30" customWidth="1"/>
    <col min="24" max="24" width="10.00390625" style="30" customWidth="1"/>
    <col min="25" max="25" width="33.7109375" style="30" customWidth="1"/>
    <col min="26" max="27" width="12.421875" style="30" bestFit="1" customWidth="1"/>
    <col min="28" max="30" width="13.57421875" style="30" bestFit="1" customWidth="1"/>
    <col min="31" max="31" width="14.57421875" style="30" bestFit="1" customWidth="1"/>
    <col min="32" max="16384" width="9.140625" style="30" customWidth="1"/>
  </cols>
  <sheetData>
    <row r="1" spans="1:31" ht="12.75">
      <c r="A1" s="114">
        <v>1</v>
      </c>
      <c r="B1" s="115" t="s">
        <v>171</v>
      </c>
      <c r="C1" s="116" t="s">
        <v>14</v>
      </c>
      <c r="D1" s="117" t="str">
        <f>Настройки!C1</f>
        <v>030</v>
      </c>
      <c r="E1" s="117">
        <f>Настройки!D1</f>
        <v>0</v>
      </c>
      <c r="F1" s="268"/>
      <c r="G1" s="268"/>
      <c r="H1" s="269"/>
      <c r="I1" s="118"/>
      <c r="J1" s="118"/>
      <c r="K1" s="118" t="s">
        <v>63</v>
      </c>
      <c r="L1" s="118"/>
      <c r="M1" s="119"/>
      <c r="N1" s="119"/>
      <c r="O1" s="114"/>
      <c r="P1" s="114"/>
      <c r="Q1" s="114"/>
      <c r="R1" s="114"/>
      <c r="S1" s="270">
        <f>ROW(A24)</f>
        <v>24</v>
      </c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</row>
    <row r="2" spans="1:31" ht="12.75">
      <c r="A2" s="114"/>
      <c r="B2" s="114"/>
      <c r="C2" s="121"/>
      <c r="D2" s="121"/>
      <c r="E2" s="121"/>
      <c r="F2" s="121"/>
      <c r="G2" s="121"/>
      <c r="H2" s="122"/>
      <c r="I2" s="122"/>
      <c r="J2" s="122"/>
      <c r="K2" s="123"/>
      <c r="L2" s="123"/>
      <c r="M2" s="123"/>
      <c r="N2" s="123"/>
      <c r="O2" s="123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</row>
    <row r="3" spans="1:31" ht="15.75">
      <c r="A3" s="114"/>
      <c r="B3" s="114"/>
      <c r="C3" s="124"/>
      <c r="D3" s="268"/>
      <c r="E3" s="268"/>
      <c r="F3" s="463" t="str">
        <f>Настройки!B5</f>
        <v>Липецкая обл. Управление ЛХ</v>
      </c>
      <c r="G3" s="463"/>
      <c r="H3" s="463"/>
      <c r="I3" s="463"/>
      <c r="J3" s="463"/>
      <c r="K3" s="463"/>
      <c r="L3" s="463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</row>
    <row r="4" spans="1:31" ht="17.25" customHeight="1">
      <c r="A4" s="114"/>
      <c r="B4" s="114"/>
      <c r="C4" s="173"/>
      <c r="D4" s="268"/>
      <c r="E4" s="268"/>
      <c r="F4" s="494" t="s">
        <v>62</v>
      </c>
      <c r="G4" s="494"/>
      <c r="H4" s="494"/>
      <c r="I4" s="494"/>
      <c r="J4" s="494"/>
      <c r="K4" s="494"/>
      <c r="L4" s="49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</row>
    <row r="5" spans="1:31" ht="15.75">
      <c r="A5" s="114"/>
      <c r="B5" s="114"/>
      <c r="C5" s="192"/>
      <c r="D5" s="268"/>
      <c r="E5" s="268"/>
      <c r="F5" s="440">
        <f>Настройки!B7</f>
        <v>0</v>
      </c>
      <c r="G5" s="440"/>
      <c r="H5" s="440"/>
      <c r="I5" s="440"/>
      <c r="J5" s="440"/>
      <c r="K5" s="440"/>
      <c r="L5" s="440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</row>
    <row r="6" spans="1:31" ht="19.5" customHeight="1">
      <c r="A6" s="114"/>
      <c r="B6" s="114"/>
      <c r="C6" s="172"/>
      <c r="D6" s="268"/>
      <c r="E6" s="268"/>
      <c r="F6" s="495" t="s">
        <v>47</v>
      </c>
      <c r="G6" s="495"/>
      <c r="H6" s="495"/>
      <c r="I6" s="495"/>
      <c r="J6" s="495"/>
      <c r="K6" s="495"/>
      <c r="L6" s="495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</row>
    <row r="7" spans="1:31" ht="65.25" customHeight="1">
      <c r="A7" s="114"/>
      <c r="B7" s="114"/>
      <c r="C7" s="303"/>
      <c r="D7" s="268"/>
      <c r="E7" s="268"/>
      <c r="F7" s="477" t="str">
        <f>"Информация о недоимках в федеральный бюджет Российской Федерации
платы за использование лесов, расположенных на землях лесного фонда, в части минимального размера арендной платы
("&amp;'17-ОИП'!B21&amp;")"</f>
        <v>Информация о недоимках в федеральный бюджет Российской Федерации
платы за использование лесов, расположенных на землях лесного фонда, в части минимального размера арендной платы
(053 1 12 04012 01 6000 120)</v>
      </c>
      <c r="G7" s="477"/>
      <c r="H7" s="477"/>
      <c r="I7" s="477"/>
      <c r="J7" s="477"/>
      <c r="K7" s="477"/>
      <c r="L7" s="477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</row>
    <row r="8" spans="1:31" ht="15" customHeight="1">
      <c r="A8" s="114"/>
      <c r="B8" s="114"/>
      <c r="C8" s="121"/>
      <c r="D8" s="268"/>
      <c r="E8" s="268"/>
      <c r="F8" s="114"/>
      <c r="G8" s="126" t="s">
        <v>77</v>
      </c>
      <c r="H8" s="127" t="str">
        <f>Настройки!C12</f>
        <v>июнь</v>
      </c>
      <c r="I8" s="128">
        <f>Настройки!D12</f>
        <v>2019</v>
      </c>
      <c r="J8" s="292"/>
      <c r="K8" s="114"/>
      <c r="L8" s="129" t="s">
        <v>24</v>
      </c>
      <c r="M8" s="114"/>
      <c r="N8" s="114"/>
      <c r="O8" s="131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</row>
    <row r="9" spans="1:31" ht="14.25" customHeight="1">
      <c r="A9" s="114"/>
      <c r="B9" s="114"/>
      <c r="C9" s="121"/>
      <c r="D9" s="268"/>
      <c r="E9" s="268"/>
      <c r="F9" s="121"/>
      <c r="G9" s="114"/>
      <c r="H9" s="133" t="s">
        <v>78</v>
      </c>
      <c r="I9" s="133" t="s">
        <v>79</v>
      </c>
      <c r="J9" s="292"/>
      <c r="K9" s="13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</row>
    <row r="10" spans="1:31" ht="33" customHeight="1">
      <c r="A10" s="114"/>
      <c r="B10" s="114"/>
      <c r="C10" s="121"/>
      <c r="D10" s="121"/>
      <c r="E10" s="121"/>
      <c r="F10" s="121"/>
      <c r="G10" s="304"/>
      <c r="H10" s="289"/>
      <c r="I10" s="289"/>
      <c r="J10" s="305"/>
      <c r="K10" s="289"/>
      <c r="L10" s="289"/>
      <c r="M10" s="283"/>
      <c r="N10" s="283"/>
      <c r="O10" s="135"/>
      <c r="P10" s="135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</row>
    <row r="11" spans="1:31" ht="12.75">
      <c r="A11" s="493" t="s">
        <v>109</v>
      </c>
      <c r="B11" s="493" t="s">
        <v>66</v>
      </c>
      <c r="C11" s="493" t="s">
        <v>6</v>
      </c>
      <c r="D11" s="493" t="s">
        <v>189</v>
      </c>
      <c r="E11" s="493" t="s">
        <v>69</v>
      </c>
      <c r="F11" s="478" t="s">
        <v>164</v>
      </c>
      <c r="G11" s="493" t="s">
        <v>190</v>
      </c>
      <c r="H11" s="493" t="s">
        <v>191</v>
      </c>
      <c r="I11" s="493" t="s">
        <v>65</v>
      </c>
      <c r="J11" s="493" t="s">
        <v>165</v>
      </c>
      <c r="K11" s="491" t="s">
        <v>166</v>
      </c>
      <c r="L11" s="491" t="s">
        <v>85</v>
      </c>
      <c r="M11" s="491" t="s">
        <v>128</v>
      </c>
      <c r="N11" s="491" t="s">
        <v>80</v>
      </c>
      <c r="O11" s="491" t="s">
        <v>81</v>
      </c>
      <c r="P11" s="491"/>
      <c r="Q11" s="491"/>
      <c r="R11" s="491" t="s">
        <v>81</v>
      </c>
      <c r="S11" s="491"/>
      <c r="T11" s="491"/>
      <c r="U11" s="167" t="s">
        <v>133</v>
      </c>
      <c r="V11" s="167" t="s">
        <v>144</v>
      </c>
      <c r="W11" s="491" t="s">
        <v>70</v>
      </c>
      <c r="X11" s="270"/>
      <c r="Y11" s="114"/>
      <c r="Z11" s="114"/>
      <c r="AA11" s="114"/>
      <c r="AB11" s="114"/>
      <c r="AC11" s="114"/>
      <c r="AD11" s="114"/>
      <c r="AE11" s="114"/>
    </row>
    <row r="12" spans="1:31" ht="12.75" customHeight="1">
      <c r="A12" s="493"/>
      <c r="B12" s="493"/>
      <c r="C12" s="493"/>
      <c r="D12" s="493"/>
      <c r="E12" s="493"/>
      <c r="F12" s="479"/>
      <c r="G12" s="493"/>
      <c r="H12" s="493"/>
      <c r="I12" s="493"/>
      <c r="J12" s="493"/>
      <c r="K12" s="491"/>
      <c r="L12" s="491"/>
      <c r="M12" s="491"/>
      <c r="N12" s="491"/>
      <c r="O12" s="491" t="s">
        <v>25</v>
      </c>
      <c r="P12" s="491" t="s">
        <v>64</v>
      </c>
      <c r="Q12" s="491"/>
      <c r="R12" s="473" t="s">
        <v>64</v>
      </c>
      <c r="S12" s="475"/>
      <c r="T12" s="470" t="s">
        <v>115</v>
      </c>
      <c r="U12" s="472" t="s">
        <v>146</v>
      </c>
      <c r="V12" s="472" t="s">
        <v>145</v>
      </c>
      <c r="W12" s="492"/>
      <c r="X12" s="270"/>
      <c r="Y12" s="114"/>
      <c r="Z12" s="136">
        <f aca="true" t="shared" si="0" ref="Z12:AE12">COUNTIF(Z16:Z24,"&lt;&gt;0")</f>
        <v>0</v>
      </c>
      <c r="AA12" s="136">
        <f t="shared" si="0"/>
        <v>0</v>
      </c>
      <c r="AB12" s="136">
        <f t="shared" si="0"/>
        <v>0</v>
      </c>
      <c r="AC12" s="136">
        <f t="shared" si="0"/>
        <v>0</v>
      </c>
      <c r="AD12" s="136">
        <f t="shared" si="0"/>
        <v>0</v>
      </c>
      <c r="AE12" s="136">
        <f t="shared" si="0"/>
        <v>0</v>
      </c>
    </row>
    <row r="13" spans="1:31" ht="15.75">
      <c r="A13" s="493"/>
      <c r="B13" s="493"/>
      <c r="C13" s="493"/>
      <c r="D13" s="493"/>
      <c r="E13" s="493"/>
      <c r="F13" s="479"/>
      <c r="G13" s="493"/>
      <c r="H13" s="493"/>
      <c r="I13" s="493"/>
      <c r="J13" s="493"/>
      <c r="K13" s="491"/>
      <c r="L13" s="491"/>
      <c r="M13" s="491"/>
      <c r="N13" s="491"/>
      <c r="O13" s="491"/>
      <c r="P13" s="491" t="s">
        <v>138</v>
      </c>
      <c r="Q13" s="491" t="s">
        <v>73</v>
      </c>
      <c r="R13" s="491" t="s">
        <v>86</v>
      </c>
      <c r="S13" s="491" t="s">
        <v>75</v>
      </c>
      <c r="T13" s="471"/>
      <c r="U13" s="491"/>
      <c r="V13" s="491"/>
      <c r="W13" s="492"/>
      <c r="X13" s="270"/>
      <c r="Y13" s="423" t="s">
        <v>102</v>
      </c>
      <c r="Z13" s="423"/>
      <c r="AA13" s="423"/>
      <c r="AB13" s="423"/>
      <c r="AC13" s="423"/>
      <c r="AD13" s="423"/>
      <c r="AE13" s="423"/>
    </row>
    <row r="14" spans="1:31" ht="48.75" customHeight="1">
      <c r="A14" s="493"/>
      <c r="B14" s="493"/>
      <c r="C14" s="493"/>
      <c r="D14" s="493"/>
      <c r="E14" s="493"/>
      <c r="F14" s="480"/>
      <c r="G14" s="493"/>
      <c r="H14" s="493"/>
      <c r="I14" s="493"/>
      <c r="J14" s="493"/>
      <c r="K14" s="491"/>
      <c r="L14" s="491"/>
      <c r="M14" s="491"/>
      <c r="N14" s="491"/>
      <c r="O14" s="491"/>
      <c r="P14" s="491"/>
      <c r="Q14" s="491"/>
      <c r="R14" s="491"/>
      <c r="S14" s="491"/>
      <c r="T14" s="472"/>
      <c r="U14" s="491"/>
      <c r="V14" s="491"/>
      <c r="W14" s="492"/>
      <c r="X14" s="270"/>
      <c r="Y14" s="431" t="s">
        <v>104</v>
      </c>
      <c r="Z14" s="432" t="s">
        <v>103</v>
      </c>
      <c r="AA14" s="434"/>
      <c r="AB14" s="434"/>
      <c r="AC14" s="434"/>
      <c r="AD14" s="434"/>
      <c r="AE14" s="435"/>
    </row>
    <row r="15" spans="1:31" ht="12.75">
      <c r="A15" s="137"/>
      <c r="B15" s="137" t="s">
        <v>16</v>
      </c>
      <c r="C15" s="137" t="s">
        <v>17</v>
      </c>
      <c r="D15" s="137"/>
      <c r="E15" s="137" t="s">
        <v>18</v>
      </c>
      <c r="F15" s="137" t="s">
        <v>192</v>
      </c>
      <c r="G15" s="137" t="s">
        <v>193</v>
      </c>
      <c r="H15" s="137" t="s">
        <v>194</v>
      </c>
      <c r="I15" s="137">
        <v>1</v>
      </c>
      <c r="J15" s="137"/>
      <c r="K15" s="137"/>
      <c r="L15" s="137">
        <v>2</v>
      </c>
      <c r="M15" s="137">
        <v>3</v>
      </c>
      <c r="N15" s="137">
        <v>4</v>
      </c>
      <c r="O15" s="137">
        <v>5</v>
      </c>
      <c r="P15" s="137">
        <v>6</v>
      </c>
      <c r="Q15" s="137">
        <v>7</v>
      </c>
      <c r="R15" s="137">
        <v>8</v>
      </c>
      <c r="S15" s="137">
        <v>9</v>
      </c>
      <c r="T15" s="137">
        <v>10</v>
      </c>
      <c r="U15" s="137">
        <v>11</v>
      </c>
      <c r="V15" s="137">
        <v>12</v>
      </c>
      <c r="W15" s="137">
        <v>13</v>
      </c>
      <c r="X15" s="270"/>
      <c r="Y15" s="431"/>
      <c r="Z15" s="138" t="s">
        <v>134</v>
      </c>
      <c r="AA15" s="138" t="s">
        <v>129</v>
      </c>
      <c r="AB15" s="138" t="s">
        <v>130</v>
      </c>
      <c r="AC15" s="138" t="s">
        <v>131</v>
      </c>
      <c r="AD15" s="138" t="s">
        <v>132</v>
      </c>
      <c r="AE15" s="138" t="s">
        <v>147</v>
      </c>
    </row>
    <row r="16" spans="1:31" s="39" customFormat="1" ht="12.75">
      <c r="A16" s="275" t="s">
        <v>168</v>
      </c>
      <c r="B16" s="275" t="s">
        <v>168</v>
      </c>
      <c r="C16" s="275" t="s">
        <v>168</v>
      </c>
      <c r="D16" s="275" t="s">
        <v>68</v>
      </c>
      <c r="E16" s="293" t="s">
        <v>167</v>
      </c>
      <c r="F16" s="275" t="s">
        <v>168</v>
      </c>
      <c r="G16" s="275" t="s">
        <v>168</v>
      </c>
      <c r="H16" s="275" t="s">
        <v>168</v>
      </c>
      <c r="I16" s="275" t="s">
        <v>168</v>
      </c>
      <c r="J16" s="275" t="s">
        <v>168</v>
      </c>
      <c r="K16" s="275" t="s">
        <v>168</v>
      </c>
      <c r="L16" s="294">
        <f aca="true" t="shared" si="1" ref="L16:V16">SUM(L17:L23)</f>
        <v>170.5</v>
      </c>
      <c r="M16" s="294">
        <f t="shared" si="1"/>
        <v>0</v>
      </c>
      <c r="N16" s="294">
        <f t="shared" si="1"/>
        <v>0</v>
      </c>
      <c r="O16" s="294">
        <f t="shared" si="1"/>
        <v>1489.4</v>
      </c>
      <c r="P16" s="294">
        <f t="shared" si="1"/>
        <v>1408.8</v>
      </c>
      <c r="Q16" s="294">
        <f t="shared" si="1"/>
        <v>0</v>
      </c>
      <c r="R16" s="294">
        <f t="shared" si="1"/>
        <v>80.60000000000001</v>
      </c>
      <c r="S16" s="294">
        <f t="shared" si="1"/>
        <v>1.2000000000000002</v>
      </c>
      <c r="T16" s="294">
        <f t="shared" si="1"/>
        <v>0</v>
      </c>
      <c r="U16" s="294">
        <f t="shared" si="1"/>
        <v>1488.2</v>
      </c>
      <c r="V16" s="294">
        <f t="shared" si="1"/>
        <v>1342.8</v>
      </c>
      <c r="W16" s="275" t="s">
        <v>168</v>
      </c>
      <c r="X16" s="295"/>
      <c r="Y16" s="143" t="str">
        <f>E16</f>
        <v>ИТОГО</v>
      </c>
      <c r="Z16" s="144">
        <f aca="true" t="shared" si="2" ref="Z16:Z24">IF(M16&gt;=N16,0,M16-N16)</f>
        <v>0</v>
      </c>
      <c r="AA16" s="144">
        <f aca="true" t="shared" si="3" ref="AA16:AA24">IF(P16&gt;=Q16,0,P16-Q16)</f>
        <v>0</v>
      </c>
      <c r="AB16" s="144">
        <f aca="true" t="shared" si="4" ref="AB16:AB24">IF(R16&gt;=S16,0,R16-S16)</f>
        <v>0</v>
      </c>
      <c r="AC16" s="144">
        <f aca="true" t="shared" si="5" ref="AC16:AC24">IF(O16&gt;=T16,0,O16-T16)</f>
        <v>0</v>
      </c>
      <c r="AD16" s="144">
        <f aca="true" t="shared" si="6" ref="AD16:AD24">IF(O16&gt;=U16,0,O16-U16)</f>
        <v>0</v>
      </c>
      <c r="AE16" s="144">
        <f aca="true" t="shared" si="7" ref="AE16:AE24">IF(U16&gt;=V16,0,U16-V16)</f>
        <v>0</v>
      </c>
    </row>
    <row r="17" spans="1:31" ht="204">
      <c r="A17" s="80" t="s">
        <v>457</v>
      </c>
      <c r="B17" s="81">
        <v>1</v>
      </c>
      <c r="C17" s="78"/>
      <c r="D17" s="100">
        <f aca="true" t="shared" si="8" ref="D17:D23">IF(ISERROR(VLOOKUP(C17,LesCode,2,FALSE)),"",VLOOKUP(C17,LesCode,2,FALSE))</f>
      </c>
      <c r="E17" s="80" t="s">
        <v>463</v>
      </c>
      <c r="F17" s="80" t="s">
        <v>63</v>
      </c>
      <c r="G17" s="78" t="s">
        <v>478</v>
      </c>
      <c r="H17" s="78" t="s">
        <v>479</v>
      </c>
      <c r="I17" s="67" t="s">
        <v>92</v>
      </c>
      <c r="J17" s="100" t="str">
        <f aca="true" t="shared" si="9" ref="J17:J24">IF(ISERROR(VLOOKUP(I17,КодВидИсп2,3,FALSE)),0,VLOOKUP(I17,КодВидИсп2,3,FALSE))</f>
        <v>41</v>
      </c>
      <c r="K17" s="79"/>
      <c r="L17" s="68"/>
      <c r="M17" s="68"/>
      <c r="N17" s="68"/>
      <c r="O17" s="69">
        <f aca="true" t="shared" si="10" ref="O17:O24">P17+R17</f>
        <v>294.6</v>
      </c>
      <c r="P17" s="68">
        <v>294.6</v>
      </c>
      <c r="Q17" s="68"/>
      <c r="R17" s="68"/>
      <c r="S17" s="68"/>
      <c r="T17" s="68"/>
      <c r="U17" s="68">
        <v>294.6</v>
      </c>
      <c r="V17" s="68">
        <v>294.6</v>
      </c>
      <c r="W17" s="104" t="s">
        <v>500</v>
      </c>
      <c r="X17" s="86">
        <f aca="true" t="shared" si="11" ref="X17:X24">IF(ISERROR(VLOOKUP(J17,КодВидИсп,3,FALSE)),0,VLOOKUP(J17,КодВидИсп,3,FALSE))</f>
        <v>8</v>
      </c>
      <c r="Y17" s="64">
        <f aca="true" t="shared" si="12" ref="Y17:Y24">B17</f>
        <v>1</v>
      </c>
      <c r="Z17" s="65">
        <f t="shared" si="2"/>
        <v>0</v>
      </c>
      <c r="AA17" s="65">
        <f t="shared" si="3"/>
        <v>0</v>
      </c>
      <c r="AB17" s="65">
        <f t="shared" si="4"/>
        <v>0</v>
      </c>
      <c r="AC17" s="65">
        <f t="shared" si="5"/>
        <v>0</v>
      </c>
      <c r="AD17" s="65">
        <f t="shared" si="6"/>
        <v>0</v>
      </c>
      <c r="AE17" s="65">
        <f t="shared" si="7"/>
        <v>0</v>
      </c>
    </row>
    <row r="18" spans="1:31" ht="280.5">
      <c r="A18" s="80" t="s">
        <v>457</v>
      </c>
      <c r="B18" s="81">
        <v>2</v>
      </c>
      <c r="C18" s="78"/>
      <c r="D18" s="100">
        <f t="shared" si="8"/>
      </c>
      <c r="E18" s="80" t="s">
        <v>473</v>
      </c>
      <c r="F18" s="80" t="s">
        <v>63</v>
      </c>
      <c r="G18" s="78" t="s">
        <v>277</v>
      </c>
      <c r="H18" s="78" t="s">
        <v>480</v>
      </c>
      <c r="I18" s="67" t="s">
        <v>92</v>
      </c>
      <c r="J18" s="100" t="str">
        <f t="shared" si="9"/>
        <v>41</v>
      </c>
      <c r="K18" s="79"/>
      <c r="L18" s="68"/>
      <c r="M18" s="68"/>
      <c r="N18" s="68"/>
      <c r="O18" s="69">
        <f t="shared" si="10"/>
        <v>707.1</v>
      </c>
      <c r="P18" s="68">
        <v>707.1</v>
      </c>
      <c r="Q18" s="68"/>
      <c r="R18" s="68"/>
      <c r="S18" s="68"/>
      <c r="T18" s="68"/>
      <c r="U18" s="68">
        <v>707.1</v>
      </c>
      <c r="V18" s="68">
        <v>707.1</v>
      </c>
      <c r="W18" s="104" t="s">
        <v>498</v>
      </c>
      <c r="X18" s="86">
        <f t="shared" si="11"/>
        <v>8</v>
      </c>
      <c r="Y18" s="64">
        <f t="shared" si="12"/>
        <v>2</v>
      </c>
      <c r="Z18" s="65">
        <f t="shared" si="2"/>
        <v>0</v>
      </c>
      <c r="AA18" s="65">
        <f t="shared" si="3"/>
        <v>0</v>
      </c>
      <c r="AB18" s="65">
        <f t="shared" si="4"/>
        <v>0</v>
      </c>
      <c r="AC18" s="65">
        <f t="shared" si="5"/>
        <v>0</v>
      </c>
      <c r="AD18" s="65">
        <f t="shared" si="6"/>
        <v>0</v>
      </c>
      <c r="AE18" s="65">
        <f t="shared" si="7"/>
        <v>0</v>
      </c>
    </row>
    <row r="19" spans="1:31" ht="318.75">
      <c r="A19" s="80" t="s">
        <v>457</v>
      </c>
      <c r="B19" s="81">
        <v>3</v>
      </c>
      <c r="C19" s="78"/>
      <c r="D19" s="100">
        <f t="shared" si="8"/>
      </c>
      <c r="E19" s="80" t="s">
        <v>474</v>
      </c>
      <c r="F19" s="80" t="s">
        <v>63</v>
      </c>
      <c r="G19" s="78" t="s">
        <v>481</v>
      </c>
      <c r="H19" s="78" t="s">
        <v>482</v>
      </c>
      <c r="I19" s="67" t="s">
        <v>92</v>
      </c>
      <c r="J19" s="100" t="str">
        <f t="shared" si="9"/>
        <v>41</v>
      </c>
      <c r="K19" s="79"/>
      <c r="L19" s="68"/>
      <c r="M19" s="68"/>
      <c r="N19" s="68"/>
      <c r="O19" s="69">
        <f t="shared" si="10"/>
        <v>340.8</v>
      </c>
      <c r="P19" s="68">
        <v>340.8</v>
      </c>
      <c r="Q19" s="68"/>
      <c r="R19" s="68"/>
      <c r="S19" s="68"/>
      <c r="T19" s="68"/>
      <c r="U19" s="68">
        <v>340.8</v>
      </c>
      <c r="V19" s="68">
        <v>340.8</v>
      </c>
      <c r="W19" s="104" t="s">
        <v>499</v>
      </c>
      <c r="X19" s="86">
        <f t="shared" si="11"/>
        <v>8</v>
      </c>
      <c r="Y19" s="64">
        <f t="shared" si="12"/>
        <v>3</v>
      </c>
      <c r="Z19" s="65">
        <f t="shared" si="2"/>
        <v>0</v>
      </c>
      <c r="AA19" s="65">
        <f t="shared" si="3"/>
        <v>0</v>
      </c>
      <c r="AB19" s="65">
        <f t="shared" si="4"/>
        <v>0</v>
      </c>
      <c r="AC19" s="65">
        <f t="shared" si="5"/>
        <v>0</v>
      </c>
      <c r="AD19" s="65">
        <f t="shared" si="6"/>
        <v>0</v>
      </c>
      <c r="AE19" s="65">
        <f t="shared" si="7"/>
        <v>0</v>
      </c>
    </row>
    <row r="20" spans="1:31" ht="51">
      <c r="A20" s="80" t="s">
        <v>457</v>
      </c>
      <c r="B20" s="81">
        <v>4</v>
      </c>
      <c r="C20" s="78"/>
      <c r="D20" s="100">
        <f t="shared" si="8"/>
      </c>
      <c r="E20" s="80" t="s">
        <v>475</v>
      </c>
      <c r="F20" s="80" t="s">
        <v>63</v>
      </c>
      <c r="G20" s="78" t="s">
        <v>483</v>
      </c>
      <c r="H20" s="78" t="s">
        <v>484</v>
      </c>
      <c r="I20" s="67" t="s">
        <v>180</v>
      </c>
      <c r="J20" s="100" t="str">
        <f t="shared" si="9"/>
        <v>46</v>
      </c>
      <c r="K20" s="79"/>
      <c r="L20" s="68"/>
      <c r="M20" s="68"/>
      <c r="N20" s="68"/>
      <c r="O20" s="69">
        <f t="shared" si="10"/>
        <v>0.3</v>
      </c>
      <c r="P20" s="68">
        <v>0.3</v>
      </c>
      <c r="Q20" s="68"/>
      <c r="R20" s="68"/>
      <c r="S20" s="68"/>
      <c r="T20" s="68"/>
      <c r="U20" s="68">
        <v>0.3</v>
      </c>
      <c r="V20" s="68">
        <v>0.3</v>
      </c>
      <c r="W20" s="104" t="s">
        <v>487</v>
      </c>
      <c r="X20" s="86">
        <f t="shared" si="11"/>
        <v>14</v>
      </c>
      <c r="Y20" s="64">
        <f t="shared" si="12"/>
        <v>4</v>
      </c>
      <c r="Z20" s="65">
        <f t="shared" si="2"/>
        <v>0</v>
      </c>
      <c r="AA20" s="65">
        <f t="shared" si="3"/>
        <v>0</v>
      </c>
      <c r="AB20" s="65">
        <f t="shared" si="4"/>
        <v>0</v>
      </c>
      <c r="AC20" s="65">
        <f t="shared" si="5"/>
        <v>0</v>
      </c>
      <c r="AD20" s="65">
        <f t="shared" si="6"/>
        <v>0</v>
      </c>
      <c r="AE20" s="65">
        <f t="shared" si="7"/>
        <v>0</v>
      </c>
    </row>
    <row r="21" spans="1:31" ht="369.75">
      <c r="A21" s="80" t="s">
        <v>457</v>
      </c>
      <c r="B21" s="81">
        <v>5</v>
      </c>
      <c r="C21" s="78"/>
      <c r="D21" s="100">
        <f t="shared" si="8"/>
      </c>
      <c r="E21" s="80" t="s">
        <v>476</v>
      </c>
      <c r="F21" s="80" t="s">
        <v>477</v>
      </c>
      <c r="G21" s="78" t="s">
        <v>485</v>
      </c>
      <c r="H21" s="78" t="s">
        <v>486</v>
      </c>
      <c r="I21" s="67" t="s">
        <v>92</v>
      </c>
      <c r="J21" s="100" t="str">
        <f t="shared" si="9"/>
        <v>41</v>
      </c>
      <c r="K21" s="79"/>
      <c r="L21" s="68">
        <v>158.9</v>
      </c>
      <c r="M21" s="68"/>
      <c r="N21" s="68"/>
      <c r="O21" s="69">
        <f t="shared" si="10"/>
        <v>145.4</v>
      </c>
      <c r="P21" s="68">
        <v>66</v>
      </c>
      <c r="Q21" s="68"/>
      <c r="R21" s="68">
        <v>79.4</v>
      </c>
      <c r="S21" s="68"/>
      <c r="T21" s="68"/>
      <c r="U21" s="68">
        <v>145.4</v>
      </c>
      <c r="V21" s="68"/>
      <c r="W21" s="104" t="s">
        <v>488</v>
      </c>
      <c r="X21" s="86">
        <f t="shared" si="11"/>
        <v>8</v>
      </c>
      <c r="Y21" s="64">
        <f t="shared" si="12"/>
        <v>5</v>
      </c>
      <c r="Z21" s="65">
        <f t="shared" si="2"/>
        <v>0</v>
      </c>
      <c r="AA21" s="65">
        <f t="shared" si="3"/>
        <v>0</v>
      </c>
      <c r="AB21" s="65">
        <f t="shared" si="4"/>
        <v>0</v>
      </c>
      <c r="AC21" s="65">
        <f t="shared" si="5"/>
        <v>0</v>
      </c>
      <c r="AD21" s="65">
        <f t="shared" si="6"/>
        <v>0</v>
      </c>
      <c r="AE21" s="65">
        <f t="shared" si="7"/>
        <v>0</v>
      </c>
    </row>
    <row r="22" spans="1:31" ht="12.75">
      <c r="A22" s="80" t="s">
        <v>457</v>
      </c>
      <c r="B22" s="81">
        <v>6</v>
      </c>
      <c r="C22" s="78"/>
      <c r="D22" s="100">
        <f t="shared" si="8"/>
      </c>
      <c r="E22" s="80" t="s">
        <v>491</v>
      </c>
      <c r="F22" s="80" t="s">
        <v>63</v>
      </c>
      <c r="G22" s="78" t="s">
        <v>493</v>
      </c>
      <c r="H22" s="78" t="s">
        <v>494</v>
      </c>
      <c r="I22" s="67" t="s">
        <v>90</v>
      </c>
      <c r="J22" s="100" t="str">
        <f>IF(ISERROR(VLOOKUP(I22,КодВидИсп2,3,FALSE)),0,VLOOKUP(I22,КодВидИсп2,3,FALSE))</f>
        <v>33</v>
      </c>
      <c r="K22" s="79"/>
      <c r="L22" s="68">
        <v>6.4</v>
      </c>
      <c r="M22" s="68"/>
      <c r="N22" s="68"/>
      <c r="O22" s="69">
        <f>P22+R22</f>
        <v>0.4</v>
      </c>
      <c r="P22" s="68"/>
      <c r="Q22" s="68"/>
      <c r="R22" s="68">
        <v>0.4</v>
      </c>
      <c r="S22" s="68">
        <v>0.4</v>
      </c>
      <c r="T22" s="68"/>
      <c r="U22" s="68"/>
      <c r="V22" s="68"/>
      <c r="W22" s="104" t="s">
        <v>495</v>
      </c>
      <c r="X22" s="86">
        <f>IF(ISERROR(VLOOKUP(J22,КодВидИсп,3,FALSE)),0,VLOOKUP(J22,КодВидИсп,3,FALSE))</f>
        <v>6</v>
      </c>
      <c r="Y22" s="64">
        <f>B22</f>
        <v>6</v>
      </c>
      <c r="Z22" s="65">
        <f>IF(M22&gt;=N22,0,M22-N22)</f>
        <v>0</v>
      </c>
      <c r="AA22" s="65">
        <f>IF(P22&gt;=Q22,0,P22-Q22)</f>
        <v>0</v>
      </c>
      <c r="AB22" s="65">
        <f>IF(R22&gt;=S22,0,R22-S22)</f>
        <v>0</v>
      </c>
      <c r="AC22" s="65">
        <f>IF(O22&gt;=T22,0,O22-T22)</f>
        <v>0</v>
      </c>
      <c r="AD22" s="65">
        <f>IF(O22&gt;=U22,0,O22-U22)</f>
        <v>0</v>
      </c>
      <c r="AE22" s="65">
        <f>IF(U22&gt;=V22,0,U22-V22)</f>
        <v>0</v>
      </c>
    </row>
    <row r="23" spans="1:31" ht="25.5">
      <c r="A23" s="80" t="s">
        <v>457</v>
      </c>
      <c r="B23" s="81">
        <v>7</v>
      </c>
      <c r="C23" s="78"/>
      <c r="D23" s="100">
        <f t="shared" si="8"/>
      </c>
      <c r="E23" s="80" t="s">
        <v>492</v>
      </c>
      <c r="F23" s="80" t="s">
        <v>63</v>
      </c>
      <c r="G23" s="78" t="s">
        <v>496</v>
      </c>
      <c r="H23" s="78" t="s">
        <v>497</v>
      </c>
      <c r="I23" s="67" t="s">
        <v>180</v>
      </c>
      <c r="J23" s="100" t="str">
        <f>IF(ISERROR(VLOOKUP(I23,КодВидИсп2,3,FALSE)),0,VLOOKUP(I23,КодВидИсп2,3,FALSE))</f>
        <v>46</v>
      </c>
      <c r="K23" s="79"/>
      <c r="L23" s="68">
        <v>5.2</v>
      </c>
      <c r="M23" s="68"/>
      <c r="N23" s="68"/>
      <c r="O23" s="69">
        <f>P23+R23</f>
        <v>0.8</v>
      </c>
      <c r="P23" s="68"/>
      <c r="Q23" s="68"/>
      <c r="R23" s="68">
        <v>0.8</v>
      </c>
      <c r="S23" s="68">
        <v>0.8</v>
      </c>
      <c r="T23" s="68"/>
      <c r="U23" s="68"/>
      <c r="V23" s="68"/>
      <c r="W23" s="104" t="s">
        <v>495</v>
      </c>
      <c r="X23" s="86">
        <f>IF(ISERROR(VLOOKUP(J23,КодВидИсп,3,FALSE)),0,VLOOKUP(J23,КодВидИсп,3,FALSE))</f>
        <v>14</v>
      </c>
      <c r="Y23" s="64">
        <f>B23</f>
        <v>7</v>
      </c>
      <c r="Z23" s="65">
        <f>IF(M23&gt;=N23,0,M23-N23)</f>
        <v>0</v>
      </c>
      <c r="AA23" s="65">
        <f>IF(P23&gt;=Q23,0,P23-Q23)</f>
        <v>0</v>
      </c>
      <c r="AB23" s="65">
        <f>IF(R23&gt;=S23,0,R23-S23)</f>
        <v>0</v>
      </c>
      <c r="AC23" s="65">
        <f>IF(O23&gt;=T23,0,O23-T23)</f>
        <v>0</v>
      </c>
      <c r="AD23" s="65">
        <f>IF(O23&gt;=U23,0,O23-U23)</f>
        <v>0</v>
      </c>
      <c r="AE23" s="65">
        <f>IF(U23&gt;=V23,0,U23-V23)</f>
        <v>0</v>
      </c>
    </row>
    <row r="24" spans="1:31" ht="12.75" hidden="1">
      <c r="A24" s="278"/>
      <c r="B24" s="279"/>
      <c r="C24" s="296"/>
      <c r="D24" s="297"/>
      <c r="E24" s="278"/>
      <c r="F24" s="278"/>
      <c r="G24" s="296"/>
      <c r="H24" s="296"/>
      <c r="I24" s="149"/>
      <c r="J24" s="298">
        <f t="shared" si="9"/>
        <v>0</v>
      </c>
      <c r="K24" s="280"/>
      <c r="L24" s="150"/>
      <c r="M24" s="150"/>
      <c r="N24" s="150"/>
      <c r="O24" s="151">
        <f t="shared" si="10"/>
        <v>0</v>
      </c>
      <c r="P24" s="150"/>
      <c r="Q24" s="150"/>
      <c r="R24" s="150"/>
      <c r="S24" s="150"/>
      <c r="T24" s="150"/>
      <c r="U24" s="150"/>
      <c r="V24" s="150"/>
      <c r="W24" s="281"/>
      <c r="X24" s="299">
        <f t="shared" si="11"/>
        <v>0</v>
      </c>
      <c r="Y24" s="143">
        <f t="shared" si="12"/>
        <v>0</v>
      </c>
      <c r="Z24" s="144">
        <f t="shared" si="2"/>
        <v>0</v>
      </c>
      <c r="AA24" s="144">
        <f t="shared" si="3"/>
        <v>0</v>
      </c>
      <c r="AB24" s="144">
        <f t="shared" si="4"/>
        <v>0</v>
      </c>
      <c r="AC24" s="144">
        <f t="shared" si="5"/>
        <v>0</v>
      </c>
      <c r="AD24" s="144">
        <f t="shared" si="6"/>
        <v>0</v>
      </c>
      <c r="AE24" s="144">
        <f t="shared" si="7"/>
        <v>0</v>
      </c>
    </row>
    <row r="25" spans="1:31" ht="22.5" customHeight="1">
      <c r="A25" s="114"/>
      <c r="B25" s="114"/>
      <c r="C25" s="114"/>
      <c r="D25" s="114"/>
      <c r="E25" s="268"/>
      <c r="F25" s="300"/>
      <c r="G25" s="300"/>
      <c r="H25" s="300"/>
      <c r="I25" s="268"/>
      <c r="J25" s="301"/>
      <c r="K25" s="268"/>
      <c r="L25" s="269"/>
      <c r="M25" s="114"/>
      <c r="N25" s="114"/>
      <c r="O25" s="114"/>
      <c r="P25" s="114"/>
      <c r="Q25" s="496" t="s">
        <v>13</v>
      </c>
      <c r="R25" s="496"/>
      <c r="S25" s="114"/>
      <c r="T25" s="170"/>
      <c r="U25" s="486" t="s">
        <v>458</v>
      </c>
      <c r="V25" s="486"/>
      <c r="W25" s="171"/>
      <c r="X25" s="306"/>
      <c r="Y25" s="290"/>
      <c r="Z25" s="290"/>
      <c r="AA25" s="290"/>
      <c r="AB25" s="284"/>
      <c r="AC25" s="284"/>
      <c r="AD25" s="284"/>
      <c r="AE25" s="158"/>
    </row>
    <row r="26" spans="1:31" ht="18" customHeight="1">
      <c r="A26" s="114"/>
      <c r="B26" s="114"/>
      <c r="C26" s="114"/>
      <c r="D26" s="114"/>
      <c r="E26" s="268"/>
      <c r="F26" s="300"/>
      <c r="G26" s="300"/>
      <c r="H26" s="300"/>
      <c r="I26" s="268"/>
      <c r="J26" s="301"/>
      <c r="K26" s="268"/>
      <c r="L26" s="269"/>
      <c r="M26" s="114"/>
      <c r="N26" s="157"/>
      <c r="O26" s="114"/>
      <c r="P26" s="114"/>
      <c r="Q26" s="114"/>
      <c r="R26" s="159"/>
      <c r="S26" s="114"/>
      <c r="T26" s="159"/>
      <c r="U26" s="489" t="s">
        <v>19</v>
      </c>
      <c r="V26" s="489"/>
      <c r="W26" s="160" t="s">
        <v>20</v>
      </c>
      <c r="X26" s="307"/>
      <c r="Y26" s="285"/>
      <c r="Z26" s="285"/>
      <c r="AA26" s="285"/>
      <c r="AB26" s="284"/>
      <c r="AC26" s="284"/>
      <c r="AD26" s="284"/>
      <c r="AE26" s="158"/>
    </row>
    <row r="27" spans="1:31" ht="41.25" customHeight="1">
      <c r="A27" s="114"/>
      <c r="B27" s="114"/>
      <c r="C27" s="114"/>
      <c r="D27" s="114"/>
      <c r="E27" s="268"/>
      <c r="F27" s="300"/>
      <c r="G27" s="300"/>
      <c r="H27" s="300"/>
      <c r="I27" s="268"/>
      <c r="J27" s="301"/>
      <c r="K27" s="268"/>
      <c r="L27" s="269"/>
      <c r="M27" s="114"/>
      <c r="N27" s="114"/>
      <c r="O27" s="114"/>
      <c r="P27" s="114"/>
      <c r="Q27" s="482" t="s">
        <v>21</v>
      </c>
      <c r="R27" s="482"/>
      <c r="S27" s="484" t="s">
        <v>459</v>
      </c>
      <c r="T27" s="484"/>
      <c r="U27" s="486" t="s">
        <v>460</v>
      </c>
      <c r="V27" s="486"/>
      <c r="W27" s="161" t="s">
        <v>462</v>
      </c>
      <c r="X27" s="306"/>
      <c r="Y27" s="290"/>
      <c r="Z27" s="290"/>
      <c r="AA27" s="290"/>
      <c r="AB27" s="284"/>
      <c r="AC27" s="284"/>
      <c r="AD27" s="284"/>
      <c r="AE27" s="158"/>
    </row>
    <row r="28" spans="1:31" ht="25.5" customHeight="1">
      <c r="A28" s="114"/>
      <c r="B28" s="114"/>
      <c r="C28" s="114"/>
      <c r="D28" s="114"/>
      <c r="E28" s="268"/>
      <c r="F28" s="300"/>
      <c r="G28" s="300"/>
      <c r="H28" s="300"/>
      <c r="I28" s="268"/>
      <c r="J28" s="301"/>
      <c r="K28" s="268"/>
      <c r="L28" s="269"/>
      <c r="M28" s="114"/>
      <c r="N28" s="157"/>
      <c r="O28" s="114"/>
      <c r="P28" s="114"/>
      <c r="Q28" s="114"/>
      <c r="R28" s="114"/>
      <c r="S28" s="487" t="s">
        <v>22</v>
      </c>
      <c r="T28" s="487"/>
      <c r="U28" s="489" t="s">
        <v>19</v>
      </c>
      <c r="V28" s="489"/>
      <c r="W28" s="163" t="s">
        <v>82</v>
      </c>
      <c r="X28" s="307"/>
      <c r="Y28" s="285"/>
      <c r="Z28" s="285"/>
      <c r="AA28" s="285"/>
      <c r="AB28" s="284"/>
      <c r="AC28" s="284"/>
      <c r="AD28" s="284"/>
      <c r="AE28" s="158"/>
    </row>
    <row r="29" spans="1:31" ht="24" customHeight="1">
      <c r="A29" s="114"/>
      <c r="B29" s="114"/>
      <c r="C29" s="114"/>
      <c r="D29" s="114"/>
      <c r="E29" s="268"/>
      <c r="F29" s="268"/>
      <c r="G29" s="268"/>
      <c r="H29" s="268"/>
      <c r="I29" s="268"/>
      <c r="J29" s="301"/>
      <c r="K29" s="268"/>
      <c r="L29" s="269"/>
      <c r="M29" s="114"/>
      <c r="N29" s="157"/>
      <c r="O29" s="114"/>
      <c r="P29" s="114"/>
      <c r="Q29" s="114"/>
      <c r="R29" s="114"/>
      <c r="S29" s="159"/>
      <c r="T29" s="159"/>
      <c r="U29" s="488">
        <v>43658</v>
      </c>
      <c r="V29" s="488"/>
      <c r="W29" s="114"/>
      <c r="X29" s="308"/>
      <c r="Y29" s="291"/>
      <c r="Z29" s="291"/>
      <c r="AA29" s="291"/>
      <c r="AB29" s="284"/>
      <c r="AC29" s="284"/>
      <c r="AD29" s="284"/>
      <c r="AE29" s="158"/>
    </row>
    <row r="30" spans="1:31" ht="28.5" customHeight="1">
      <c r="A30" s="114"/>
      <c r="B30" s="114"/>
      <c r="C30" s="114"/>
      <c r="D30" s="114"/>
      <c r="E30" s="268"/>
      <c r="F30" s="268"/>
      <c r="G30" s="268"/>
      <c r="H30" s="268"/>
      <c r="I30" s="268"/>
      <c r="J30" s="301"/>
      <c r="K30" s="268"/>
      <c r="L30" s="269"/>
      <c r="M30" s="114"/>
      <c r="N30" s="157"/>
      <c r="O30" s="114"/>
      <c r="P30" s="114"/>
      <c r="Q30" s="114"/>
      <c r="R30" s="114"/>
      <c r="S30" s="164"/>
      <c r="T30" s="164"/>
      <c r="U30" s="490" t="s">
        <v>23</v>
      </c>
      <c r="V30" s="490"/>
      <c r="W30" s="114"/>
      <c r="X30" s="309"/>
      <c r="Y30" s="286"/>
      <c r="Z30" s="286"/>
      <c r="AA30" s="286"/>
      <c r="AB30" s="287"/>
      <c r="AC30" s="287"/>
      <c r="AD30" s="287"/>
      <c r="AE30" s="165"/>
    </row>
    <row r="31" spans="1:31" ht="12.75">
      <c r="A31" s="114"/>
      <c r="B31" s="114"/>
      <c r="C31" s="268"/>
      <c r="D31" s="268"/>
      <c r="E31" s="268"/>
      <c r="F31" s="268"/>
      <c r="G31" s="268"/>
      <c r="H31" s="282"/>
      <c r="I31" s="166"/>
      <c r="J31" s="302"/>
      <c r="K31" s="166"/>
      <c r="L31" s="166"/>
      <c r="M31" s="114"/>
      <c r="N31" s="166"/>
      <c r="O31" s="114"/>
      <c r="P31" s="114"/>
      <c r="Q31" s="114"/>
      <c r="R31" s="114"/>
      <c r="S31" s="114"/>
      <c r="T31" s="114"/>
      <c r="U31" s="114"/>
      <c r="V31" s="114"/>
      <c r="W31" s="114"/>
      <c r="X31" s="288"/>
      <c r="Y31" s="288"/>
      <c r="Z31" s="288"/>
      <c r="AA31" s="288"/>
      <c r="AB31" s="288"/>
      <c r="AC31" s="288"/>
      <c r="AD31" s="288"/>
      <c r="AE31" s="114"/>
    </row>
    <row r="32" spans="1:31" ht="12.75">
      <c r="A32" s="153"/>
      <c r="B32" s="114"/>
      <c r="C32" s="268"/>
      <c r="D32" s="268"/>
      <c r="E32" s="268"/>
      <c r="F32" s="268"/>
      <c r="G32" s="268"/>
      <c r="H32" s="269"/>
      <c r="I32" s="114"/>
      <c r="J32" s="292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288"/>
      <c r="Y32" s="288"/>
      <c r="Z32" s="288"/>
      <c r="AA32" s="288"/>
      <c r="AB32" s="288"/>
      <c r="AC32" s="288"/>
      <c r="AD32" s="288"/>
      <c r="AE32" s="114"/>
    </row>
    <row r="33" spans="1:31" ht="12.75">
      <c r="A33" s="153"/>
      <c r="B33" s="114"/>
      <c r="C33" s="268"/>
      <c r="D33" s="268"/>
      <c r="E33" s="268"/>
      <c r="F33" s="268"/>
      <c r="G33" s="268"/>
      <c r="H33" s="269"/>
      <c r="I33" s="114"/>
      <c r="J33" s="292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288"/>
      <c r="Y33" s="288"/>
      <c r="Z33" s="288"/>
      <c r="AA33" s="288"/>
      <c r="AB33" s="288"/>
      <c r="AC33" s="288"/>
      <c r="AD33" s="288"/>
      <c r="AE33" s="114"/>
    </row>
    <row r="34" spans="1:31" ht="12.75">
      <c r="A34" s="153"/>
      <c r="B34" s="114"/>
      <c r="C34" s="268"/>
      <c r="D34" s="268"/>
      <c r="E34" s="268"/>
      <c r="F34" s="268"/>
      <c r="G34" s="268"/>
      <c r="H34" s="269"/>
      <c r="I34" s="114"/>
      <c r="J34" s="292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288"/>
      <c r="Y34" s="288"/>
      <c r="Z34" s="288"/>
      <c r="AA34" s="288"/>
      <c r="AB34" s="288"/>
      <c r="AC34" s="288"/>
      <c r="AD34" s="288"/>
      <c r="AE34" s="114"/>
    </row>
    <row r="35" spans="1:31" ht="12.75">
      <c r="A35" s="153"/>
      <c r="B35" s="114"/>
      <c r="C35" s="268"/>
      <c r="D35" s="268"/>
      <c r="E35" s="268"/>
      <c r="F35" s="268"/>
      <c r="G35" s="268"/>
      <c r="H35" s="269"/>
      <c r="I35" s="114"/>
      <c r="J35" s="292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288"/>
      <c r="Y35" s="288"/>
      <c r="Z35" s="288"/>
      <c r="AA35" s="288"/>
      <c r="AB35" s="288"/>
      <c r="AC35" s="288"/>
      <c r="AD35" s="288"/>
      <c r="AE35" s="114"/>
    </row>
    <row r="36" spans="1:31" ht="12.75">
      <c r="A36" s="153"/>
      <c r="B36" s="114"/>
      <c r="C36" s="268"/>
      <c r="D36" s="268"/>
      <c r="E36" s="268"/>
      <c r="F36" s="268"/>
      <c r="G36" s="268"/>
      <c r="H36" s="269"/>
      <c r="I36" s="114"/>
      <c r="J36" s="292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288"/>
      <c r="Y36" s="288"/>
      <c r="Z36" s="288"/>
      <c r="AA36" s="288"/>
      <c r="AB36" s="288"/>
      <c r="AC36" s="288"/>
      <c r="AD36" s="288"/>
      <c r="AE36" s="114"/>
    </row>
    <row r="37" spans="1:31" ht="12.75">
      <c r="A37" s="153"/>
      <c r="B37" s="114"/>
      <c r="C37" s="268"/>
      <c r="D37" s="268"/>
      <c r="E37" s="268"/>
      <c r="F37" s="268"/>
      <c r="G37" s="268"/>
      <c r="H37" s="269"/>
      <c r="I37" s="114"/>
      <c r="J37" s="292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288"/>
      <c r="Y37" s="288"/>
      <c r="Z37" s="288"/>
      <c r="AA37" s="288"/>
      <c r="AB37" s="288"/>
      <c r="AC37" s="288"/>
      <c r="AD37" s="288"/>
      <c r="AE37" s="114"/>
    </row>
    <row r="38" spans="1:31" ht="12.75">
      <c r="A38" s="153"/>
      <c r="B38" s="114"/>
      <c r="C38" s="268"/>
      <c r="D38" s="268"/>
      <c r="E38" s="268"/>
      <c r="F38" s="268"/>
      <c r="G38" s="268"/>
      <c r="H38" s="269"/>
      <c r="I38" s="114"/>
      <c r="J38" s="292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288"/>
      <c r="Y38" s="288"/>
      <c r="Z38" s="288"/>
      <c r="AA38" s="288"/>
      <c r="AB38" s="288"/>
      <c r="AC38" s="288"/>
      <c r="AD38" s="288"/>
      <c r="AE38" s="114"/>
    </row>
    <row r="39" spans="1:31" ht="12.75">
      <c r="A39" s="153"/>
      <c r="B39" s="114"/>
      <c r="C39" s="268"/>
      <c r="D39" s="268"/>
      <c r="E39" s="268"/>
      <c r="F39" s="268"/>
      <c r="G39" s="268"/>
      <c r="H39" s="269"/>
      <c r="I39" s="114"/>
      <c r="J39" s="292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288"/>
      <c r="Y39" s="288"/>
      <c r="Z39" s="288"/>
      <c r="AA39" s="288"/>
      <c r="AB39" s="288"/>
      <c r="AC39" s="288"/>
      <c r="AD39" s="288"/>
      <c r="AE39" s="114"/>
    </row>
    <row r="40" spans="1:31" ht="12.75">
      <c r="A40" s="153"/>
      <c r="B40" s="114"/>
      <c r="C40" s="268"/>
      <c r="D40" s="268"/>
      <c r="E40" s="268"/>
      <c r="F40" s="268"/>
      <c r="G40" s="268"/>
      <c r="H40" s="269"/>
      <c r="I40" s="114"/>
      <c r="J40" s="292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288"/>
      <c r="Y40" s="288"/>
      <c r="Z40" s="288"/>
      <c r="AA40" s="288"/>
      <c r="AB40" s="288"/>
      <c r="AC40" s="288"/>
      <c r="AD40" s="288"/>
      <c r="AE40" s="114"/>
    </row>
    <row r="41" spans="1:31" ht="12.75">
      <c r="A41" s="153"/>
      <c r="B41" s="114"/>
      <c r="C41" s="268"/>
      <c r="D41" s="268"/>
      <c r="E41" s="268"/>
      <c r="F41" s="268"/>
      <c r="G41" s="268"/>
      <c r="H41" s="269"/>
      <c r="I41" s="114"/>
      <c r="J41" s="292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288"/>
      <c r="Y41" s="288"/>
      <c r="Z41" s="288"/>
      <c r="AA41" s="288"/>
      <c r="AB41" s="288"/>
      <c r="AC41" s="288"/>
      <c r="AD41" s="288"/>
      <c r="AE41" s="114"/>
    </row>
    <row r="42" spans="1:31" ht="12.75">
      <c r="A42" s="153"/>
      <c r="B42" s="114"/>
      <c r="C42" s="268"/>
      <c r="D42" s="268"/>
      <c r="E42" s="268"/>
      <c r="F42" s="268"/>
      <c r="G42" s="268"/>
      <c r="H42" s="269"/>
      <c r="I42" s="114"/>
      <c r="J42" s="292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288"/>
      <c r="Y42" s="288"/>
      <c r="Z42" s="288"/>
      <c r="AA42" s="288"/>
      <c r="AB42" s="288"/>
      <c r="AC42" s="288"/>
      <c r="AD42" s="288"/>
      <c r="AE42" s="114"/>
    </row>
    <row r="43" spans="1:31" ht="12.75">
      <c r="A43" s="153"/>
      <c r="B43" s="114"/>
      <c r="C43" s="268"/>
      <c r="D43" s="268"/>
      <c r="E43" s="268"/>
      <c r="F43" s="268"/>
      <c r="G43" s="268"/>
      <c r="H43" s="269"/>
      <c r="I43" s="114"/>
      <c r="J43" s="292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288"/>
      <c r="Y43" s="288"/>
      <c r="Z43" s="288"/>
      <c r="AA43" s="288"/>
      <c r="AB43" s="288"/>
      <c r="AC43" s="288"/>
      <c r="AD43" s="288"/>
      <c r="AE43" s="114"/>
    </row>
    <row r="44" spans="1:31" ht="12.75">
      <c r="A44" s="153"/>
      <c r="B44" s="114"/>
      <c r="C44" s="268"/>
      <c r="D44" s="268"/>
      <c r="E44" s="268"/>
      <c r="F44" s="268"/>
      <c r="G44" s="268"/>
      <c r="H44" s="269"/>
      <c r="I44" s="114"/>
      <c r="J44" s="292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288"/>
      <c r="Y44" s="288"/>
      <c r="Z44" s="288"/>
      <c r="AA44" s="288"/>
      <c r="AB44" s="288"/>
      <c r="AC44" s="288"/>
      <c r="AD44" s="288"/>
      <c r="AE44" s="114"/>
    </row>
    <row r="45" spans="1:31" ht="12.75">
      <c r="A45" s="153"/>
      <c r="B45" s="114"/>
      <c r="C45" s="268"/>
      <c r="D45" s="268"/>
      <c r="E45" s="268"/>
      <c r="F45" s="268"/>
      <c r="G45" s="268"/>
      <c r="H45" s="269"/>
      <c r="I45" s="114"/>
      <c r="J45" s="292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288"/>
      <c r="Y45" s="288"/>
      <c r="Z45" s="288"/>
      <c r="AA45" s="288"/>
      <c r="AB45" s="288"/>
      <c r="AC45" s="288"/>
      <c r="AD45" s="288"/>
      <c r="AE45" s="114"/>
    </row>
    <row r="46" spans="1:31" ht="12.75">
      <c r="A46" s="153"/>
      <c r="B46" s="114"/>
      <c r="C46" s="268"/>
      <c r="D46" s="268"/>
      <c r="E46" s="268"/>
      <c r="F46" s="268"/>
      <c r="G46" s="268"/>
      <c r="H46" s="269"/>
      <c r="I46" s="114"/>
      <c r="J46" s="292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288"/>
      <c r="Y46" s="288"/>
      <c r="Z46" s="288"/>
      <c r="AA46" s="288"/>
      <c r="AB46" s="288"/>
      <c r="AC46" s="288"/>
      <c r="AD46" s="288"/>
      <c r="AE46" s="114"/>
    </row>
    <row r="47" spans="1:31" ht="12.75">
      <c r="A47" s="153"/>
      <c r="B47" s="114"/>
      <c r="C47" s="268"/>
      <c r="D47" s="268"/>
      <c r="E47" s="268"/>
      <c r="F47" s="268"/>
      <c r="G47" s="268"/>
      <c r="H47" s="269"/>
      <c r="I47" s="114"/>
      <c r="J47" s="292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288"/>
      <c r="Y47" s="288"/>
      <c r="Z47" s="288"/>
      <c r="AA47" s="288"/>
      <c r="AB47" s="288"/>
      <c r="AC47" s="288"/>
      <c r="AD47" s="288"/>
      <c r="AE47" s="114"/>
    </row>
    <row r="48" spans="1:31" ht="12.75">
      <c r="A48" s="153"/>
      <c r="B48" s="114"/>
      <c r="C48" s="268"/>
      <c r="D48" s="268"/>
      <c r="E48" s="268"/>
      <c r="F48" s="268"/>
      <c r="G48" s="268"/>
      <c r="H48" s="269"/>
      <c r="I48" s="114"/>
      <c r="J48" s="292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288"/>
      <c r="Y48" s="288"/>
      <c r="Z48" s="288"/>
      <c r="AA48" s="288"/>
      <c r="AB48" s="288"/>
      <c r="AC48" s="288"/>
      <c r="AD48" s="288"/>
      <c r="AE48" s="114"/>
    </row>
    <row r="49" spans="1:31" ht="12.75">
      <c r="A49" s="153"/>
      <c r="B49" s="114"/>
      <c r="C49" s="268"/>
      <c r="D49" s="268"/>
      <c r="E49" s="268"/>
      <c r="F49" s="268"/>
      <c r="G49" s="268"/>
      <c r="H49" s="269"/>
      <c r="I49" s="114"/>
      <c r="J49" s="292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288"/>
      <c r="Y49" s="288"/>
      <c r="Z49" s="288"/>
      <c r="AA49" s="288"/>
      <c r="AB49" s="288"/>
      <c r="AC49" s="288"/>
      <c r="AD49" s="288"/>
      <c r="AE49" s="114"/>
    </row>
    <row r="50" spans="1:31" ht="12.75">
      <c r="A50" s="153"/>
      <c r="B50" s="114"/>
      <c r="C50" s="268"/>
      <c r="D50" s="268"/>
      <c r="E50" s="268"/>
      <c r="F50" s="268"/>
      <c r="G50" s="268"/>
      <c r="H50" s="269"/>
      <c r="I50" s="114"/>
      <c r="J50" s="292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288"/>
      <c r="Y50" s="288"/>
      <c r="Z50" s="288"/>
      <c r="AA50" s="288"/>
      <c r="AB50" s="288"/>
      <c r="AC50" s="288"/>
      <c r="AD50" s="288"/>
      <c r="AE50" s="114"/>
    </row>
    <row r="51" spans="1:31" ht="12.75">
      <c r="A51" s="153"/>
      <c r="B51" s="114"/>
      <c r="C51" s="268"/>
      <c r="D51" s="268"/>
      <c r="E51" s="268"/>
      <c r="F51" s="268"/>
      <c r="G51" s="268"/>
      <c r="H51" s="269"/>
      <c r="I51" s="114"/>
      <c r="J51" s="292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288"/>
      <c r="Y51" s="288"/>
      <c r="Z51" s="288"/>
      <c r="AA51" s="288"/>
      <c r="AB51" s="288"/>
      <c r="AC51" s="288"/>
      <c r="AD51" s="288"/>
      <c r="AE51" s="114"/>
    </row>
    <row r="52" spans="1:31" ht="12.75">
      <c r="A52" s="153"/>
      <c r="B52" s="114"/>
      <c r="C52" s="268"/>
      <c r="D52" s="268"/>
      <c r="E52" s="268"/>
      <c r="F52" s="268"/>
      <c r="G52" s="268"/>
      <c r="H52" s="269"/>
      <c r="I52" s="114"/>
      <c r="J52" s="292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288"/>
      <c r="Y52" s="288"/>
      <c r="Z52" s="288"/>
      <c r="AA52" s="288"/>
      <c r="AB52" s="288"/>
      <c r="AC52" s="288"/>
      <c r="AD52" s="288"/>
      <c r="AE52" s="114"/>
    </row>
  </sheetData>
  <sheetProtection password="C911" sheet="1" objects="1" scenarios="1"/>
  <mergeCells count="45">
    <mergeCell ref="U27:V27"/>
    <mergeCell ref="Q27:R27"/>
    <mergeCell ref="P13:P14"/>
    <mergeCell ref="Q13:Q14"/>
    <mergeCell ref="R13:R14"/>
    <mergeCell ref="Q25:R25"/>
    <mergeCell ref="S13:S14"/>
    <mergeCell ref="U26:V26"/>
    <mergeCell ref="S27:T27"/>
    <mergeCell ref="V12:V14"/>
    <mergeCell ref="F3:L3"/>
    <mergeCell ref="F4:L4"/>
    <mergeCell ref="F5:L5"/>
    <mergeCell ref="F6:L6"/>
    <mergeCell ref="F7:L7"/>
    <mergeCell ref="J11:J14"/>
    <mergeCell ref="G11:G14"/>
    <mergeCell ref="K11:K14"/>
    <mergeCell ref="L11:L14"/>
    <mergeCell ref="E11:E14"/>
    <mergeCell ref="I11:I14"/>
    <mergeCell ref="H11:H14"/>
    <mergeCell ref="F11:F14"/>
    <mergeCell ref="A11:A14"/>
    <mergeCell ref="B11:B14"/>
    <mergeCell ref="C11:C14"/>
    <mergeCell ref="D11:D14"/>
    <mergeCell ref="M11:M14"/>
    <mergeCell ref="N11:N14"/>
    <mergeCell ref="O11:Q11"/>
    <mergeCell ref="R11:T11"/>
    <mergeCell ref="O12:O14"/>
    <mergeCell ref="P12:Q12"/>
    <mergeCell ref="R12:S12"/>
    <mergeCell ref="T12:T14"/>
    <mergeCell ref="S28:T28"/>
    <mergeCell ref="U28:V28"/>
    <mergeCell ref="U29:V29"/>
    <mergeCell ref="U30:V30"/>
    <mergeCell ref="Y13:AE13"/>
    <mergeCell ref="Y14:Y15"/>
    <mergeCell ref="Z14:AE14"/>
    <mergeCell ref="U25:V25"/>
    <mergeCell ref="W11:W14"/>
    <mergeCell ref="U12:U14"/>
  </mergeCells>
  <dataValidations count="6">
    <dataValidation errorStyle="information" allowBlank="1" prompt="выберите год" errorTitle="ОШИБКА!" error="Воспользуйтесь выпадающим списком" sqref="I8"/>
    <dataValidation allowBlank="1" prompt="выберите месяц" errorTitle="ОШИБКА!" error="Воспользуйтесь выпадающим списком" sqref="H8"/>
    <dataValidation allowBlank="1" prompt="Выберите или введите наименование лесничества" sqref="F5:H5"/>
    <dataValidation allowBlank="1" prompt="Выберите наименование организации" errorTitle="ОШИБКА!" error="Воспользуйтесь выпадающим списком" sqref="F3:H3"/>
    <dataValidation type="list" allowBlank="1" showInputMessage="1" showErrorMessage="1" prompt="выберите из списка" errorTitle="ОШИБКА!" error="Воспользуйтесь выпадающим списком" sqref="I17:I24">
      <formula1>ВидыИспользования</formula1>
    </dataValidation>
    <dataValidation type="list" allowBlank="1" showInputMessage="1" showErrorMessage="1" sqref="C17:C23">
      <formula1>LesName</formula1>
    </dataValidation>
  </dataValidations>
  <printOptions horizontalCentered="1"/>
  <pageMargins left="0.3937007874015748" right="0.3937007874015748" top="0.3937007874015748" bottom="0.3937007874015748" header="0.2362204724409449" footer="0.15748031496062992"/>
  <pageSetup horizontalDpi="600" verticalDpi="600" orientation="landscape" paperSize="9" scale="45" r:id="rId2"/>
  <rowBreaks count="1" manualBreakCount="1">
    <brk id="18" min="1" max="22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7"/>
  <dimension ref="A1:AA38"/>
  <sheetViews>
    <sheetView showZeros="0" zoomScalePageLayoutView="0" workbookViewId="0" topLeftCell="J11">
      <selection activeCell="T17" sqref="T17"/>
    </sheetView>
  </sheetViews>
  <sheetFormatPr defaultColWidth="9.140625" defaultRowHeight="15"/>
  <cols>
    <col min="1" max="2" width="9.140625" style="66" hidden="1" customWidth="1"/>
    <col min="3" max="3" width="9.140625" style="30" hidden="1" customWidth="1"/>
    <col min="4" max="4" width="5.8515625" style="30" customWidth="1"/>
    <col min="5" max="5" width="18.8515625" style="34" customWidth="1"/>
    <col min="6" max="6" width="31.8515625" style="34" hidden="1" customWidth="1"/>
    <col min="7" max="7" width="23.28125" style="30" customWidth="1"/>
    <col min="8" max="10" width="15.7109375" style="30" customWidth="1"/>
    <col min="11" max="17" width="14.7109375" style="30" customWidth="1"/>
    <col min="18" max="18" width="12.57421875" style="30" customWidth="1"/>
    <col min="19" max="19" width="34.7109375" style="30" customWidth="1"/>
    <col min="20" max="20" width="10.00390625" style="30" customWidth="1"/>
    <col min="21" max="21" width="33.7109375" style="30" customWidth="1"/>
    <col min="22" max="24" width="12.421875" style="30" bestFit="1" customWidth="1"/>
    <col min="25" max="26" width="13.57421875" style="30" bestFit="1" customWidth="1"/>
    <col min="27" max="27" width="14.57421875" style="30" bestFit="1" customWidth="1"/>
    <col min="28" max="16384" width="9.140625" style="30" customWidth="1"/>
  </cols>
  <sheetData>
    <row r="1" spans="1:27" ht="12.75">
      <c r="A1" s="114">
        <v>2</v>
      </c>
      <c r="B1" s="114"/>
      <c r="C1" s="114"/>
      <c r="D1" s="115" t="s">
        <v>108</v>
      </c>
      <c r="E1" s="116" t="s">
        <v>14</v>
      </c>
      <c r="F1" s="117" t="str">
        <f>Настройки!C1</f>
        <v>030</v>
      </c>
      <c r="G1" s="117">
        <f>Настройки!D1</f>
        <v>0</v>
      </c>
      <c r="H1" s="118"/>
      <c r="I1" s="118"/>
      <c r="J1" s="118"/>
      <c r="K1" s="118" t="s">
        <v>63</v>
      </c>
      <c r="L1" s="118"/>
      <c r="M1" s="119"/>
      <c r="N1" s="119"/>
      <c r="O1" s="114"/>
      <c r="P1" s="114"/>
      <c r="Q1" s="114"/>
      <c r="R1" s="114"/>
      <c r="S1" s="120">
        <f>ROW(A19)</f>
        <v>19</v>
      </c>
      <c r="T1" s="114"/>
      <c r="U1" s="114"/>
      <c r="V1" s="114"/>
      <c r="W1" s="114"/>
      <c r="X1" s="114"/>
      <c r="Y1" s="114"/>
      <c r="Z1" s="114"/>
      <c r="AA1" s="114"/>
    </row>
    <row r="2" spans="1:27" ht="12.75">
      <c r="A2" s="114"/>
      <c r="B2" s="114"/>
      <c r="C2" s="114"/>
      <c r="D2" s="114"/>
      <c r="E2" s="121"/>
      <c r="F2" s="121"/>
      <c r="G2" s="122"/>
      <c r="H2" s="122"/>
      <c r="I2" s="122"/>
      <c r="J2" s="122"/>
      <c r="K2" s="123"/>
      <c r="L2" s="123"/>
      <c r="M2" s="311"/>
      <c r="N2" s="311"/>
      <c r="O2" s="311"/>
      <c r="P2" s="288"/>
      <c r="Q2" s="288"/>
      <c r="R2" s="288"/>
      <c r="S2" s="288"/>
      <c r="T2" s="114"/>
      <c r="U2" s="114"/>
      <c r="V2" s="114"/>
      <c r="W2" s="114"/>
      <c r="X2" s="114"/>
      <c r="Y2" s="114"/>
      <c r="Z2" s="114"/>
      <c r="AA2" s="114"/>
    </row>
    <row r="3" spans="1:27" ht="15.75">
      <c r="A3" s="114"/>
      <c r="B3" s="114"/>
      <c r="C3" s="114"/>
      <c r="D3" s="288"/>
      <c r="E3" s="124"/>
      <c r="F3" s="463" t="str">
        <f>Настройки!B5</f>
        <v>Липецкая обл. Управление ЛХ</v>
      </c>
      <c r="G3" s="463"/>
      <c r="H3" s="463"/>
      <c r="I3" s="463"/>
      <c r="J3" s="463"/>
      <c r="K3" s="463"/>
      <c r="L3" s="463"/>
      <c r="M3" s="124"/>
      <c r="N3" s="124"/>
      <c r="O3" s="124"/>
      <c r="P3" s="288"/>
      <c r="Q3" s="288"/>
      <c r="R3" s="288"/>
      <c r="S3" s="288"/>
      <c r="T3" s="114"/>
      <c r="U3" s="114"/>
      <c r="V3" s="114"/>
      <c r="W3" s="114"/>
      <c r="X3" s="114"/>
      <c r="Y3" s="114"/>
      <c r="Z3" s="114"/>
      <c r="AA3" s="114"/>
    </row>
    <row r="4" spans="1:27" ht="12.75">
      <c r="A4" s="114"/>
      <c r="B4" s="114"/>
      <c r="C4" s="114"/>
      <c r="D4" s="288"/>
      <c r="E4" s="173"/>
      <c r="F4" s="494" t="s">
        <v>62</v>
      </c>
      <c r="G4" s="494"/>
      <c r="H4" s="494"/>
      <c r="I4" s="494"/>
      <c r="J4" s="494"/>
      <c r="K4" s="494"/>
      <c r="L4" s="494"/>
      <c r="M4" s="173"/>
      <c r="N4" s="173"/>
      <c r="O4" s="173"/>
      <c r="P4" s="288"/>
      <c r="Q4" s="288"/>
      <c r="R4" s="288"/>
      <c r="S4" s="288"/>
      <c r="T4" s="114"/>
      <c r="U4" s="114"/>
      <c r="V4" s="114"/>
      <c r="W4" s="114"/>
      <c r="X4" s="114"/>
      <c r="Y4" s="114"/>
      <c r="Z4" s="114"/>
      <c r="AA4" s="114"/>
    </row>
    <row r="5" spans="1:27" ht="15.75">
      <c r="A5" s="114"/>
      <c r="B5" s="114"/>
      <c r="C5" s="114"/>
      <c r="D5" s="288"/>
      <c r="E5" s="192"/>
      <c r="F5" s="440">
        <f>Настройки!B7</f>
        <v>0</v>
      </c>
      <c r="G5" s="440"/>
      <c r="H5" s="440"/>
      <c r="I5" s="440"/>
      <c r="J5" s="440"/>
      <c r="K5" s="440"/>
      <c r="L5" s="440"/>
      <c r="M5" s="192"/>
      <c r="N5" s="192"/>
      <c r="O5" s="192"/>
      <c r="P5" s="288"/>
      <c r="Q5" s="288"/>
      <c r="R5" s="288"/>
      <c r="S5" s="288"/>
      <c r="T5" s="114"/>
      <c r="U5" s="114"/>
      <c r="V5" s="114"/>
      <c r="W5" s="114"/>
      <c r="X5" s="114"/>
      <c r="Y5" s="114"/>
      <c r="Z5" s="114"/>
      <c r="AA5" s="114"/>
    </row>
    <row r="6" spans="1:27" ht="19.5" customHeight="1">
      <c r="A6" s="114"/>
      <c r="B6" s="114"/>
      <c r="C6" s="114"/>
      <c r="D6" s="288"/>
      <c r="E6" s="172"/>
      <c r="F6" s="495" t="s">
        <v>47</v>
      </c>
      <c r="G6" s="495"/>
      <c r="H6" s="495"/>
      <c r="I6" s="495"/>
      <c r="J6" s="495"/>
      <c r="K6" s="495"/>
      <c r="L6" s="495"/>
      <c r="M6" s="172"/>
      <c r="N6" s="172"/>
      <c r="O6" s="172"/>
      <c r="P6" s="288"/>
      <c r="Q6" s="288"/>
      <c r="R6" s="288"/>
      <c r="S6" s="288"/>
      <c r="T6" s="114"/>
      <c r="U6" s="114"/>
      <c r="V6" s="114"/>
      <c r="W6" s="114"/>
      <c r="X6" s="114"/>
      <c r="Y6" s="114"/>
      <c r="Z6" s="114"/>
      <c r="AA6" s="114"/>
    </row>
    <row r="7" spans="1:27" ht="94.5" customHeight="1">
      <c r="A7" s="114"/>
      <c r="B7" s="114"/>
      <c r="C7" s="114"/>
      <c r="D7" s="288"/>
      <c r="E7" s="303"/>
      <c r="F7" s="477" t="str">
        <f>"Информация о недоимках в федеральный бюджет Российской Федерации денежных взысканий (штрафов) за нарушение лесного законодательства на лесных участках, находящихся  федеральной собственности
("&amp;'17-ОИП'!B25&amp;")"</f>
        <v>Информация о недоимках в федеральный бюджет Российской Федерации денежных взысканий (штрафов) за нарушение лесного законодательства на лесных участках, находящихся  федеральной собственности
(053 1 16 25071 01 6000 140)</v>
      </c>
      <c r="G7" s="477"/>
      <c r="H7" s="477"/>
      <c r="I7" s="477"/>
      <c r="J7" s="477"/>
      <c r="K7" s="477"/>
      <c r="L7" s="477"/>
      <c r="M7" s="303"/>
      <c r="N7" s="303"/>
      <c r="O7" s="303"/>
      <c r="P7" s="312"/>
      <c r="Q7" s="288"/>
      <c r="R7" s="288"/>
      <c r="S7" s="288"/>
      <c r="T7" s="114"/>
      <c r="U7" s="114"/>
      <c r="V7" s="114"/>
      <c r="W7" s="114"/>
      <c r="X7" s="114"/>
      <c r="Y7" s="114"/>
      <c r="Z7" s="114"/>
      <c r="AA7" s="114"/>
    </row>
    <row r="8" spans="1:27" ht="15" customHeight="1">
      <c r="A8" s="114"/>
      <c r="B8" s="114"/>
      <c r="C8" s="114"/>
      <c r="D8" s="114"/>
      <c r="E8" s="121"/>
      <c r="F8" s="121"/>
      <c r="G8" s="126" t="s">
        <v>77</v>
      </c>
      <c r="H8" s="127" t="str">
        <f>Настройки!C12</f>
        <v>июнь</v>
      </c>
      <c r="I8" s="128">
        <f>Настройки!D12</f>
        <v>2019</v>
      </c>
      <c r="J8" s="129" t="s">
        <v>24</v>
      </c>
      <c r="K8" s="114"/>
      <c r="L8" s="130"/>
      <c r="M8" s="288"/>
      <c r="N8" s="288"/>
      <c r="O8" s="313"/>
      <c r="P8" s="314"/>
      <c r="Q8" s="288"/>
      <c r="R8" s="288"/>
      <c r="S8" s="288"/>
      <c r="T8" s="114"/>
      <c r="U8" s="114"/>
      <c r="V8" s="114"/>
      <c r="W8" s="114"/>
      <c r="X8" s="114"/>
      <c r="Y8" s="114"/>
      <c r="Z8" s="114"/>
      <c r="AA8" s="114"/>
    </row>
    <row r="9" spans="1:27" ht="14.25" customHeight="1">
      <c r="A9" s="114"/>
      <c r="B9" s="114"/>
      <c r="C9" s="114"/>
      <c r="D9" s="114"/>
      <c r="E9" s="121"/>
      <c r="F9" s="121"/>
      <c r="G9" s="121"/>
      <c r="H9" s="133" t="s">
        <v>78</v>
      </c>
      <c r="I9" s="133" t="s">
        <v>79</v>
      </c>
      <c r="J9" s="134"/>
      <c r="K9" s="114"/>
      <c r="L9" s="134"/>
      <c r="M9" s="288"/>
      <c r="N9" s="288"/>
      <c r="O9" s="288"/>
      <c r="P9" s="288"/>
      <c r="Q9" s="288"/>
      <c r="R9" s="288"/>
      <c r="S9" s="288"/>
      <c r="T9" s="114"/>
      <c r="U9" s="114"/>
      <c r="V9" s="114"/>
      <c r="W9" s="114"/>
      <c r="X9" s="114"/>
      <c r="Y9" s="114"/>
      <c r="Z9" s="114"/>
      <c r="AA9" s="114"/>
    </row>
    <row r="10" spans="1:27" ht="14.25" customHeight="1">
      <c r="A10" s="114"/>
      <c r="B10" s="114"/>
      <c r="C10" s="114"/>
      <c r="D10" s="114"/>
      <c r="E10" s="304"/>
      <c r="F10" s="304"/>
      <c r="G10" s="289"/>
      <c r="H10" s="289"/>
      <c r="I10" s="289"/>
      <c r="J10" s="289"/>
      <c r="K10" s="289"/>
      <c r="L10" s="289"/>
      <c r="M10" s="283"/>
      <c r="N10" s="283"/>
      <c r="O10" s="283"/>
      <c r="P10" s="283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1:27" ht="12.75" customHeight="1">
      <c r="A11" s="497" t="s">
        <v>109</v>
      </c>
      <c r="B11" s="497" t="s">
        <v>110</v>
      </c>
      <c r="C11" s="497" t="s">
        <v>111</v>
      </c>
      <c r="D11" s="493" t="s">
        <v>149</v>
      </c>
      <c r="E11" s="478" t="s">
        <v>235</v>
      </c>
      <c r="F11" s="493" t="s">
        <v>65</v>
      </c>
      <c r="G11" s="491" t="s">
        <v>430</v>
      </c>
      <c r="H11" s="470" t="s">
        <v>431</v>
      </c>
      <c r="I11" s="491" t="s">
        <v>432</v>
      </c>
      <c r="J11" s="491" t="s">
        <v>433</v>
      </c>
      <c r="K11" s="491" t="s">
        <v>81</v>
      </c>
      <c r="L11" s="491"/>
      <c r="M11" s="491"/>
      <c r="N11" s="491" t="s">
        <v>81</v>
      </c>
      <c r="O11" s="491"/>
      <c r="P11" s="491"/>
      <c r="Q11" s="397" t="s">
        <v>133</v>
      </c>
      <c r="R11" s="397" t="s">
        <v>144</v>
      </c>
      <c r="S11" s="491" t="s">
        <v>70</v>
      </c>
      <c r="T11" s="114"/>
      <c r="U11" s="114"/>
      <c r="V11" s="114"/>
      <c r="W11" s="114"/>
      <c r="X11" s="114"/>
      <c r="Y11" s="114"/>
      <c r="Z11" s="114"/>
      <c r="AA11" s="114"/>
    </row>
    <row r="12" spans="1:27" ht="12.75" customHeight="1">
      <c r="A12" s="493"/>
      <c r="B12" s="493"/>
      <c r="C12" s="493"/>
      <c r="D12" s="493"/>
      <c r="E12" s="479"/>
      <c r="F12" s="493"/>
      <c r="G12" s="491"/>
      <c r="H12" s="471"/>
      <c r="I12" s="491"/>
      <c r="J12" s="491"/>
      <c r="K12" s="491" t="s">
        <v>25</v>
      </c>
      <c r="L12" s="491" t="s">
        <v>64</v>
      </c>
      <c r="M12" s="491"/>
      <c r="N12" s="473" t="s">
        <v>64</v>
      </c>
      <c r="O12" s="475"/>
      <c r="P12" s="470" t="s">
        <v>115</v>
      </c>
      <c r="Q12" s="472" t="s">
        <v>146</v>
      </c>
      <c r="R12" s="472" t="s">
        <v>145</v>
      </c>
      <c r="S12" s="492"/>
      <c r="T12" s="114"/>
      <c r="U12" s="114"/>
      <c r="V12" s="136">
        <f aca="true" t="shared" si="0" ref="V12:AA12">COUNTIF(V16:V19,"&lt;&gt;0")</f>
        <v>0</v>
      </c>
      <c r="W12" s="136">
        <f t="shared" si="0"/>
        <v>0</v>
      </c>
      <c r="X12" s="136">
        <f t="shared" si="0"/>
        <v>0</v>
      </c>
      <c r="Y12" s="136">
        <f t="shared" si="0"/>
        <v>0</v>
      </c>
      <c r="Z12" s="136">
        <f t="shared" si="0"/>
        <v>0</v>
      </c>
      <c r="AA12" s="136">
        <f t="shared" si="0"/>
        <v>0</v>
      </c>
    </row>
    <row r="13" spans="1:27" ht="32.25" customHeight="1">
      <c r="A13" s="493"/>
      <c r="B13" s="493"/>
      <c r="C13" s="493"/>
      <c r="D13" s="493"/>
      <c r="E13" s="479"/>
      <c r="F13" s="493"/>
      <c r="G13" s="491"/>
      <c r="H13" s="471"/>
      <c r="I13" s="491"/>
      <c r="J13" s="491"/>
      <c r="K13" s="491"/>
      <c r="L13" s="491" t="s">
        <v>138</v>
      </c>
      <c r="M13" s="491" t="s">
        <v>73</v>
      </c>
      <c r="N13" s="491" t="s">
        <v>86</v>
      </c>
      <c r="O13" s="491" t="s">
        <v>75</v>
      </c>
      <c r="P13" s="471"/>
      <c r="Q13" s="491"/>
      <c r="R13" s="491"/>
      <c r="S13" s="492"/>
      <c r="T13" s="114"/>
      <c r="U13" s="423" t="s">
        <v>102</v>
      </c>
      <c r="V13" s="423"/>
      <c r="W13" s="423"/>
      <c r="X13" s="423"/>
      <c r="Y13" s="423"/>
      <c r="Z13" s="423"/>
      <c r="AA13" s="423"/>
    </row>
    <row r="14" spans="1:27" ht="72" customHeight="1">
      <c r="A14" s="493"/>
      <c r="B14" s="493"/>
      <c r="C14" s="493"/>
      <c r="D14" s="493"/>
      <c r="E14" s="480"/>
      <c r="F14" s="493"/>
      <c r="G14" s="491"/>
      <c r="H14" s="472"/>
      <c r="I14" s="491"/>
      <c r="J14" s="491"/>
      <c r="K14" s="491"/>
      <c r="L14" s="491"/>
      <c r="M14" s="491"/>
      <c r="N14" s="491"/>
      <c r="O14" s="491"/>
      <c r="P14" s="472"/>
      <c r="Q14" s="491"/>
      <c r="R14" s="491"/>
      <c r="S14" s="492"/>
      <c r="T14" s="114"/>
      <c r="U14" s="431" t="s">
        <v>104</v>
      </c>
      <c r="V14" s="432" t="s">
        <v>103</v>
      </c>
      <c r="W14" s="434"/>
      <c r="X14" s="434"/>
      <c r="Y14" s="434"/>
      <c r="Z14" s="434"/>
      <c r="AA14" s="435"/>
    </row>
    <row r="15" spans="1:27" ht="12.75">
      <c r="A15" s="137"/>
      <c r="B15" s="137"/>
      <c r="C15" s="137"/>
      <c r="D15" s="137" t="s">
        <v>16</v>
      </c>
      <c r="E15" s="137" t="s">
        <v>17</v>
      </c>
      <c r="F15" s="137">
        <v>1</v>
      </c>
      <c r="G15" s="137">
        <v>1</v>
      </c>
      <c r="H15" s="44">
        <v>2</v>
      </c>
      <c r="I15" s="137">
        <v>3</v>
      </c>
      <c r="J15" s="137">
        <v>4</v>
      </c>
      <c r="K15" s="44">
        <v>5</v>
      </c>
      <c r="L15" s="137">
        <v>6</v>
      </c>
      <c r="M15" s="137">
        <v>7</v>
      </c>
      <c r="N15" s="44">
        <v>8</v>
      </c>
      <c r="O15" s="137">
        <v>9</v>
      </c>
      <c r="P15" s="137">
        <v>10</v>
      </c>
      <c r="Q15" s="44">
        <v>11</v>
      </c>
      <c r="R15" s="137">
        <v>12</v>
      </c>
      <c r="S15" s="137">
        <v>13</v>
      </c>
      <c r="T15" s="114"/>
      <c r="U15" s="431"/>
      <c r="V15" s="138" t="s">
        <v>134</v>
      </c>
      <c r="W15" s="138" t="s">
        <v>129</v>
      </c>
      <c r="X15" s="138" t="s">
        <v>130</v>
      </c>
      <c r="Y15" s="138" t="s">
        <v>131</v>
      </c>
      <c r="Z15" s="138" t="s">
        <v>132</v>
      </c>
      <c r="AA15" s="138" t="s">
        <v>147</v>
      </c>
    </row>
    <row r="16" spans="1:27" s="39" customFormat="1" ht="12.75">
      <c r="A16" s="139"/>
      <c r="B16" s="139"/>
      <c r="C16" s="140"/>
      <c r="D16" s="140">
        <v>0</v>
      </c>
      <c r="E16" s="140" t="s">
        <v>67</v>
      </c>
      <c r="F16" s="140" t="s">
        <v>68</v>
      </c>
      <c r="G16" s="141">
        <f aca="true" t="shared" si="1" ref="G16:R16">SUM(G17:G18)</f>
        <v>0</v>
      </c>
      <c r="H16" s="141">
        <f t="shared" si="1"/>
        <v>0</v>
      </c>
      <c r="I16" s="141">
        <f t="shared" si="1"/>
        <v>907.2</v>
      </c>
      <c r="J16" s="141">
        <f t="shared" si="1"/>
        <v>21.8</v>
      </c>
      <c r="K16" s="141">
        <f t="shared" si="1"/>
        <v>448</v>
      </c>
      <c r="L16" s="141">
        <f t="shared" si="1"/>
        <v>423.8</v>
      </c>
      <c r="M16" s="141">
        <f t="shared" si="1"/>
        <v>0</v>
      </c>
      <c r="N16" s="141">
        <f t="shared" si="1"/>
        <v>24.2</v>
      </c>
      <c r="O16" s="141">
        <f t="shared" si="1"/>
        <v>15.1</v>
      </c>
      <c r="P16" s="141">
        <f t="shared" si="1"/>
        <v>0</v>
      </c>
      <c r="Q16" s="141">
        <f t="shared" si="1"/>
        <v>81.80000000000001</v>
      </c>
      <c r="R16" s="141">
        <f t="shared" si="1"/>
        <v>0</v>
      </c>
      <c r="S16" s="142"/>
      <c r="T16" s="130"/>
      <c r="U16" s="143" t="str">
        <f>E16</f>
        <v>Итого</v>
      </c>
      <c r="V16" s="144">
        <f>IF(I16&gt;=J16,0,I16-J16)</f>
        <v>0</v>
      </c>
      <c r="W16" s="144">
        <f>IF(L16&gt;=M16,0,L16-M16)</f>
        <v>0</v>
      </c>
      <c r="X16" s="144">
        <f>IF(N16&gt;=O16,0,N16-O16)</f>
        <v>0</v>
      </c>
      <c r="Y16" s="144">
        <f>IF(K16&gt;=P16,0,K16-P16)</f>
        <v>0</v>
      </c>
      <c r="Z16" s="144">
        <f>IF(K16&gt;=Q16,0,K16-Q16)</f>
        <v>0</v>
      </c>
      <c r="AA16" s="144">
        <f>IF(Q16&gt;=R16,0,Q16-R16)</f>
        <v>0</v>
      </c>
    </row>
    <row r="17" spans="1:27" ht="51">
      <c r="A17" s="145"/>
      <c r="B17" s="145"/>
      <c r="C17" s="146"/>
      <c r="D17" s="147">
        <v>1</v>
      </c>
      <c r="E17" s="148" t="s">
        <v>234</v>
      </c>
      <c r="F17" s="149"/>
      <c r="G17" s="150"/>
      <c r="H17" s="150"/>
      <c r="I17" s="408">
        <v>385.5</v>
      </c>
      <c r="J17" s="408">
        <v>21.8</v>
      </c>
      <c r="K17" s="151">
        <f>L17+N17</f>
        <v>116.5</v>
      </c>
      <c r="L17" s="408">
        <v>92.3</v>
      </c>
      <c r="M17" s="408"/>
      <c r="N17" s="408">
        <v>24.2</v>
      </c>
      <c r="O17" s="408">
        <v>15.1</v>
      </c>
      <c r="P17" s="408"/>
      <c r="Q17" s="408">
        <v>29.1</v>
      </c>
      <c r="R17" s="150"/>
      <c r="S17" s="152"/>
      <c r="T17" s="114"/>
      <c r="U17" s="143">
        <f>D17</f>
        <v>1</v>
      </c>
      <c r="V17" s="144">
        <f>IF(I17&gt;=J17,0,I17-J17)</f>
        <v>0</v>
      </c>
      <c r="W17" s="144">
        <f>IF(L17&gt;=M17,0,L17-M17)</f>
        <v>0</v>
      </c>
      <c r="X17" s="144">
        <f>IF(N17&gt;=O17,0,N17-O17)</f>
        <v>0</v>
      </c>
      <c r="Y17" s="144">
        <f>IF(K17&gt;=P17,0,K17-P17)</f>
        <v>0</v>
      </c>
      <c r="Z17" s="144">
        <f>IF(K17&gt;=Q17,0,K17-Q17)</f>
        <v>0</v>
      </c>
      <c r="AA17" s="144">
        <f>IF(Q17&gt;=R17,0,Q17-R17)</f>
        <v>0</v>
      </c>
    </row>
    <row r="18" spans="1:27" ht="12.75">
      <c r="A18" s="145"/>
      <c r="B18" s="145"/>
      <c r="C18" s="146"/>
      <c r="D18" s="147">
        <v>2</v>
      </c>
      <c r="E18" s="148" t="s">
        <v>150</v>
      </c>
      <c r="F18" s="149"/>
      <c r="G18" s="150"/>
      <c r="H18" s="150"/>
      <c r="I18" s="408">
        <v>521.7</v>
      </c>
      <c r="J18" s="408">
        <v>0</v>
      </c>
      <c r="K18" s="151">
        <f>L18+N18</f>
        <v>331.5</v>
      </c>
      <c r="L18" s="408">
        <v>331.5</v>
      </c>
      <c r="M18" s="408"/>
      <c r="N18" s="408"/>
      <c r="O18" s="408"/>
      <c r="P18" s="408"/>
      <c r="Q18" s="408">
        <v>52.7</v>
      </c>
      <c r="R18" s="150"/>
      <c r="S18" s="152"/>
      <c r="T18" s="114"/>
      <c r="U18" s="143">
        <f>D18</f>
        <v>2</v>
      </c>
      <c r="V18" s="144">
        <f>IF(I18&gt;=J18,0,I18-J18)</f>
        <v>0</v>
      </c>
      <c r="W18" s="144">
        <f>IF(L18&gt;=M18,0,L18-M18)</f>
        <v>0</v>
      </c>
      <c r="X18" s="144">
        <f>IF(N18&gt;=O18,0,N18-O18)</f>
        <v>0</v>
      </c>
      <c r="Y18" s="144">
        <f>IF(K18&gt;=P18,0,K18-P18)</f>
        <v>0</v>
      </c>
      <c r="Z18" s="144">
        <f>IF(K18&gt;=Q18,0,K18-Q18)</f>
        <v>0</v>
      </c>
      <c r="AA18" s="144">
        <f>IF(Q18&gt;=R18,0,Q18-R18)</f>
        <v>0</v>
      </c>
    </row>
    <row r="19" spans="1:27" ht="12.75">
      <c r="A19" s="153"/>
      <c r="B19" s="153"/>
      <c r="C19" s="114"/>
      <c r="D19" s="114"/>
      <c r="E19" s="121"/>
      <c r="F19" s="121"/>
      <c r="G19" s="154"/>
      <c r="H19" s="154"/>
      <c r="I19" s="154"/>
      <c r="J19" s="154"/>
      <c r="K19" s="155"/>
      <c r="L19" s="155"/>
      <c r="M19" s="156"/>
      <c r="N19" s="156"/>
      <c r="O19" s="315"/>
      <c r="P19" s="156"/>
      <c r="Q19" s="114"/>
      <c r="R19" s="114"/>
      <c r="S19" s="114"/>
      <c r="T19" s="288"/>
      <c r="U19" s="288"/>
      <c r="V19" s="288">
        <v>0</v>
      </c>
      <c r="W19" s="288">
        <v>0</v>
      </c>
      <c r="X19" s="288">
        <v>0</v>
      </c>
      <c r="Y19" s="288">
        <v>0</v>
      </c>
      <c r="Z19" s="114">
        <v>0</v>
      </c>
      <c r="AA19" s="114">
        <v>0</v>
      </c>
    </row>
    <row r="20" spans="1:27" ht="15">
      <c r="A20" s="153"/>
      <c r="B20" s="153"/>
      <c r="C20" s="114"/>
      <c r="D20" s="114"/>
      <c r="E20" s="121"/>
      <c r="F20" s="121"/>
      <c r="G20" s="114"/>
      <c r="H20" s="114"/>
      <c r="I20" s="114"/>
      <c r="J20" s="157"/>
      <c r="K20" s="114"/>
      <c r="L20" s="114"/>
      <c r="M20" s="114"/>
      <c r="N20" s="496" t="s">
        <v>13</v>
      </c>
      <c r="O20" s="496"/>
      <c r="P20" s="170"/>
      <c r="Q20" s="486" t="s">
        <v>458</v>
      </c>
      <c r="R20" s="486"/>
      <c r="S20" s="171"/>
      <c r="T20" s="290"/>
      <c r="U20" s="290"/>
      <c r="V20" s="290"/>
      <c r="W20" s="290"/>
      <c r="X20" s="284"/>
      <c r="Y20" s="284"/>
      <c r="Z20" s="158"/>
      <c r="AA20" s="158"/>
    </row>
    <row r="21" spans="1:27" ht="18" customHeight="1">
      <c r="A21" s="153"/>
      <c r="B21" s="153"/>
      <c r="C21" s="114"/>
      <c r="D21" s="114"/>
      <c r="E21" s="121"/>
      <c r="F21" s="121"/>
      <c r="G21" s="114"/>
      <c r="H21" s="114"/>
      <c r="I21" s="114"/>
      <c r="J21" s="157"/>
      <c r="K21" s="114"/>
      <c r="L21" s="114"/>
      <c r="M21" s="114"/>
      <c r="N21" s="159"/>
      <c r="O21" s="114"/>
      <c r="P21" s="159"/>
      <c r="Q21" s="489" t="s">
        <v>19</v>
      </c>
      <c r="R21" s="489"/>
      <c r="S21" s="160" t="s">
        <v>20</v>
      </c>
      <c r="T21" s="285"/>
      <c r="U21" s="285"/>
      <c r="V21" s="285"/>
      <c r="W21" s="285"/>
      <c r="X21" s="284"/>
      <c r="Y21" s="284"/>
      <c r="Z21" s="158"/>
      <c r="AA21" s="158"/>
    </row>
    <row r="22" spans="1:27" ht="42.75" customHeight="1">
      <c r="A22" s="153"/>
      <c r="B22" s="153"/>
      <c r="C22" s="114"/>
      <c r="D22" s="114"/>
      <c r="E22" s="121"/>
      <c r="F22" s="121"/>
      <c r="G22" s="114"/>
      <c r="H22" s="114"/>
      <c r="I22" s="114"/>
      <c r="J22" s="157"/>
      <c r="K22" s="114"/>
      <c r="L22" s="114"/>
      <c r="M22" s="114"/>
      <c r="N22" s="482" t="s">
        <v>21</v>
      </c>
      <c r="O22" s="482"/>
      <c r="P22" s="171" t="s">
        <v>459</v>
      </c>
      <c r="Q22" s="486" t="s">
        <v>460</v>
      </c>
      <c r="R22" s="486"/>
      <c r="S22" s="161" t="s">
        <v>461</v>
      </c>
      <c r="T22" s="290"/>
      <c r="U22" s="290"/>
      <c r="V22" s="290"/>
      <c r="W22" s="290"/>
      <c r="X22" s="284"/>
      <c r="Y22" s="284"/>
      <c r="Z22" s="158"/>
      <c r="AA22" s="158"/>
    </row>
    <row r="23" spans="1:27" ht="25.5" customHeight="1">
      <c r="A23" s="153"/>
      <c r="B23" s="153"/>
      <c r="C23" s="114"/>
      <c r="D23" s="114"/>
      <c r="E23" s="121"/>
      <c r="F23" s="121"/>
      <c r="G23" s="114"/>
      <c r="H23" s="114"/>
      <c r="I23" s="114"/>
      <c r="J23" s="157"/>
      <c r="K23" s="114"/>
      <c r="L23" s="114"/>
      <c r="M23" s="114"/>
      <c r="N23" s="114"/>
      <c r="O23" s="169"/>
      <c r="P23" s="162" t="s">
        <v>22</v>
      </c>
      <c r="Q23" s="489" t="s">
        <v>19</v>
      </c>
      <c r="R23" s="489"/>
      <c r="S23" s="163" t="s">
        <v>82</v>
      </c>
      <c r="T23" s="285"/>
      <c r="U23" s="285"/>
      <c r="V23" s="285"/>
      <c r="W23" s="285"/>
      <c r="X23" s="284"/>
      <c r="Y23" s="284"/>
      <c r="Z23" s="158"/>
      <c r="AA23" s="158"/>
    </row>
    <row r="24" spans="1:27" ht="24" customHeight="1">
      <c r="A24" s="153"/>
      <c r="B24" s="153"/>
      <c r="C24" s="114"/>
      <c r="D24" s="114"/>
      <c r="E24" s="121"/>
      <c r="F24" s="121"/>
      <c r="G24" s="114"/>
      <c r="H24" s="114"/>
      <c r="I24" s="114"/>
      <c r="J24" s="157"/>
      <c r="K24" s="114"/>
      <c r="L24" s="114"/>
      <c r="M24" s="114"/>
      <c r="N24" s="114"/>
      <c r="O24" s="159"/>
      <c r="P24" s="159"/>
      <c r="Q24" s="488">
        <v>43658</v>
      </c>
      <c r="R24" s="488"/>
      <c r="S24" s="114"/>
      <c r="T24" s="291"/>
      <c r="U24" s="291"/>
      <c r="V24" s="291"/>
      <c r="W24" s="291"/>
      <c r="X24" s="284"/>
      <c r="Y24" s="284"/>
      <c r="Z24" s="158"/>
      <c r="AA24" s="158"/>
    </row>
    <row r="25" spans="1:27" ht="28.5" customHeight="1">
      <c r="A25" s="153"/>
      <c r="B25" s="153"/>
      <c r="C25" s="114"/>
      <c r="D25" s="114"/>
      <c r="E25" s="121"/>
      <c r="F25" s="121"/>
      <c r="G25" s="114"/>
      <c r="H25" s="114"/>
      <c r="I25" s="114"/>
      <c r="J25" s="157"/>
      <c r="K25" s="114"/>
      <c r="L25" s="114"/>
      <c r="M25" s="114"/>
      <c r="N25" s="114"/>
      <c r="O25" s="164"/>
      <c r="P25" s="164"/>
      <c r="Q25" s="490" t="s">
        <v>23</v>
      </c>
      <c r="R25" s="490"/>
      <c r="S25" s="114"/>
      <c r="T25" s="286"/>
      <c r="U25" s="286"/>
      <c r="V25" s="286"/>
      <c r="W25" s="286"/>
      <c r="X25" s="287"/>
      <c r="Y25" s="287"/>
      <c r="Z25" s="165"/>
      <c r="AA25" s="165"/>
    </row>
    <row r="26" spans="1:27" ht="12.75">
      <c r="A26" s="153"/>
      <c r="B26" s="153"/>
      <c r="C26" s="114"/>
      <c r="D26" s="114"/>
      <c r="E26" s="121"/>
      <c r="F26" s="121"/>
      <c r="G26" s="166"/>
      <c r="H26" s="166"/>
      <c r="I26" s="166"/>
      <c r="J26" s="166"/>
      <c r="K26" s="166"/>
      <c r="L26" s="166"/>
      <c r="M26" s="114"/>
      <c r="N26" s="166"/>
      <c r="O26" s="114"/>
      <c r="P26" s="114"/>
      <c r="Q26" s="114"/>
      <c r="R26" s="114"/>
      <c r="S26" s="114"/>
      <c r="T26" s="288"/>
      <c r="U26" s="288"/>
      <c r="V26" s="288"/>
      <c r="W26" s="288"/>
      <c r="X26" s="288"/>
      <c r="Y26" s="288"/>
      <c r="Z26" s="114"/>
      <c r="AA26" s="114"/>
    </row>
    <row r="27" spans="1:27" ht="12.75">
      <c r="A27" s="153"/>
      <c r="B27" s="153"/>
      <c r="C27" s="114"/>
      <c r="D27" s="114"/>
      <c r="E27" s="121"/>
      <c r="F27" s="121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288"/>
      <c r="U27" s="288"/>
      <c r="V27" s="288"/>
      <c r="W27" s="288"/>
      <c r="X27" s="288"/>
      <c r="Y27" s="288"/>
      <c r="Z27" s="114"/>
      <c r="AA27" s="114"/>
    </row>
    <row r="28" spans="1:27" ht="12.75">
      <c r="A28" s="153"/>
      <c r="B28" s="153"/>
      <c r="C28" s="114"/>
      <c r="D28" s="114"/>
      <c r="E28" s="121"/>
      <c r="F28" s="121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288"/>
      <c r="U28" s="288"/>
      <c r="V28" s="288"/>
      <c r="W28" s="288"/>
      <c r="X28" s="288"/>
      <c r="Y28" s="288"/>
      <c r="Z28" s="114"/>
      <c r="AA28" s="114"/>
    </row>
    <row r="29" spans="1:27" ht="12.75">
      <c r="A29" s="153"/>
      <c r="B29" s="153"/>
      <c r="C29" s="114"/>
      <c r="D29" s="114"/>
      <c r="E29" s="121"/>
      <c r="F29" s="121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288"/>
      <c r="U29" s="288"/>
      <c r="V29" s="288"/>
      <c r="W29" s="288"/>
      <c r="X29" s="288"/>
      <c r="Y29" s="288"/>
      <c r="Z29" s="114"/>
      <c r="AA29" s="114"/>
    </row>
    <row r="30" spans="1:27" ht="12.75">
      <c r="A30" s="153"/>
      <c r="B30" s="153"/>
      <c r="C30" s="114"/>
      <c r="D30" s="114"/>
      <c r="E30" s="121"/>
      <c r="F30" s="121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288"/>
      <c r="U30" s="288"/>
      <c r="V30" s="288"/>
      <c r="W30" s="288"/>
      <c r="X30" s="288"/>
      <c r="Y30" s="288"/>
      <c r="Z30" s="114"/>
      <c r="AA30" s="114"/>
    </row>
    <row r="31" spans="1:27" ht="12.75">
      <c r="A31" s="153"/>
      <c r="B31" s="153"/>
      <c r="C31" s="114"/>
      <c r="D31" s="114"/>
      <c r="E31" s="121"/>
      <c r="F31" s="121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288"/>
      <c r="U31" s="288"/>
      <c r="V31" s="288"/>
      <c r="W31" s="288"/>
      <c r="X31" s="288"/>
      <c r="Y31" s="288"/>
      <c r="Z31" s="114"/>
      <c r="AA31" s="114"/>
    </row>
    <row r="32" spans="1:27" ht="12.75">
      <c r="A32" s="153"/>
      <c r="B32" s="153"/>
      <c r="C32" s="114"/>
      <c r="D32" s="114"/>
      <c r="E32" s="121"/>
      <c r="F32" s="121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288"/>
      <c r="U32" s="288"/>
      <c r="V32" s="288"/>
      <c r="W32" s="288"/>
      <c r="X32" s="288"/>
      <c r="Y32" s="288"/>
      <c r="Z32" s="114"/>
      <c r="AA32" s="114"/>
    </row>
    <row r="33" spans="1:27" ht="12.75">
      <c r="A33" s="153"/>
      <c r="B33" s="153"/>
      <c r="C33" s="114"/>
      <c r="D33" s="114"/>
      <c r="E33" s="121"/>
      <c r="F33" s="121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288"/>
      <c r="U33" s="288"/>
      <c r="V33" s="288"/>
      <c r="W33" s="288"/>
      <c r="X33" s="288"/>
      <c r="Y33" s="288"/>
      <c r="Z33" s="114"/>
      <c r="AA33" s="114"/>
    </row>
    <row r="34" spans="1:27" ht="12.75">
      <c r="A34" s="153"/>
      <c r="B34" s="153"/>
      <c r="C34" s="114"/>
      <c r="D34" s="114"/>
      <c r="E34" s="121"/>
      <c r="F34" s="121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288"/>
      <c r="U34" s="288"/>
      <c r="V34" s="288"/>
      <c r="W34" s="288"/>
      <c r="X34" s="288"/>
      <c r="Y34" s="288"/>
      <c r="Z34" s="114"/>
      <c r="AA34" s="114"/>
    </row>
    <row r="35" spans="1:27" ht="12.75">
      <c r="A35" s="153"/>
      <c r="B35" s="153"/>
      <c r="C35" s="114"/>
      <c r="D35" s="114"/>
      <c r="E35" s="121"/>
      <c r="F35" s="121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288"/>
      <c r="U35" s="288"/>
      <c r="V35" s="288"/>
      <c r="W35" s="288"/>
      <c r="X35" s="288"/>
      <c r="Y35" s="288"/>
      <c r="Z35" s="114"/>
      <c r="AA35" s="114"/>
    </row>
    <row r="36" spans="1:27" ht="12.75">
      <c r="A36" s="153"/>
      <c r="B36" s="153"/>
      <c r="C36" s="114"/>
      <c r="D36" s="114"/>
      <c r="E36" s="121"/>
      <c r="F36" s="121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288"/>
      <c r="U36" s="288"/>
      <c r="V36" s="288"/>
      <c r="W36" s="288"/>
      <c r="X36" s="288"/>
      <c r="Y36" s="288"/>
      <c r="Z36" s="114"/>
      <c r="AA36" s="114"/>
    </row>
    <row r="37" spans="1:27" ht="12.75">
      <c r="A37" s="153"/>
      <c r="B37" s="153"/>
      <c r="C37" s="114"/>
      <c r="D37" s="114"/>
      <c r="E37" s="121"/>
      <c r="F37" s="121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288"/>
      <c r="U37" s="288"/>
      <c r="V37" s="288"/>
      <c r="W37" s="288"/>
      <c r="X37" s="288"/>
      <c r="Y37" s="288"/>
      <c r="Z37" s="114"/>
      <c r="AA37" s="114"/>
    </row>
    <row r="38" spans="1:27" ht="12.75">
      <c r="A38" s="153"/>
      <c r="B38" s="153"/>
      <c r="C38" s="114"/>
      <c r="D38" s="114"/>
      <c r="E38" s="121"/>
      <c r="F38" s="121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288"/>
      <c r="U38" s="288"/>
      <c r="V38" s="288"/>
      <c r="W38" s="288"/>
      <c r="X38" s="288"/>
      <c r="Y38" s="288"/>
      <c r="Z38" s="114"/>
      <c r="AA38" s="114"/>
    </row>
  </sheetData>
  <sheetProtection sheet="1" objects="1" scenarios="1"/>
  <mergeCells count="39">
    <mergeCell ref="I11:I14"/>
    <mergeCell ref="F3:L3"/>
    <mergeCell ref="F7:L7"/>
    <mergeCell ref="F5:L5"/>
    <mergeCell ref="F6:L6"/>
    <mergeCell ref="F4:L4"/>
    <mergeCell ref="H11:H14"/>
    <mergeCell ref="Q23:R23"/>
    <mergeCell ref="Q25:R25"/>
    <mergeCell ref="Q24:R24"/>
    <mergeCell ref="Q20:R20"/>
    <mergeCell ref="Q21:R21"/>
    <mergeCell ref="Q22:R22"/>
    <mergeCell ref="A11:A14"/>
    <mergeCell ref="B11:B14"/>
    <mergeCell ref="C11:C14"/>
    <mergeCell ref="N22:O22"/>
    <mergeCell ref="K11:M11"/>
    <mergeCell ref="M13:M14"/>
    <mergeCell ref="L13:L14"/>
    <mergeCell ref="N12:O12"/>
    <mergeCell ref="N20:O20"/>
    <mergeCell ref="D11:D14"/>
    <mergeCell ref="E11:E14"/>
    <mergeCell ref="U13:AA13"/>
    <mergeCell ref="U14:U15"/>
    <mergeCell ref="L12:M12"/>
    <mergeCell ref="S11:S14"/>
    <mergeCell ref="Q12:Q14"/>
    <mergeCell ref="R12:R14"/>
    <mergeCell ref="O13:O14"/>
    <mergeCell ref="F11:F14"/>
    <mergeCell ref="G11:G14"/>
    <mergeCell ref="V14:AA14"/>
    <mergeCell ref="N13:N14"/>
    <mergeCell ref="N11:P11"/>
    <mergeCell ref="J11:J14"/>
    <mergeCell ref="P12:P14"/>
    <mergeCell ref="K12:K14"/>
  </mergeCells>
  <dataValidations count="5">
    <dataValidation errorStyle="information" allowBlank="1" prompt="выберите год" errorTitle="ОШИБКА!" error="Воспользуйтесь выпадающим списком" sqref="I8"/>
    <dataValidation allowBlank="1" prompt="выберите месяц" errorTitle="ОШИБКА!" error="Воспользуйтесь выпадающим списком" sqref="H8"/>
    <dataValidation allowBlank="1" prompt="Выберите наименование организации" errorTitle="ОШИБКА!" error="Воспользуйтесь выпадающим списком" sqref="F3 N3:O3"/>
    <dataValidation allowBlank="1" prompt="Выберите или введите наименование лесничества" sqref="F5 N5:O5"/>
    <dataValidation type="list" allowBlank="1" showInputMessage="1" showErrorMessage="1" prompt="выберите из списка" errorTitle="ОШИБКА!" error="Воспользуйтесь выпадающим списком" sqref="F17:F18">
      <formula1>ВидыИспользования</formula1>
    </dataValidation>
  </dataValidations>
  <printOptions horizontalCentered="1"/>
  <pageMargins left="0.3937007874015748" right="0.3937007874015748" top="0.3937007874015748" bottom="0.3937007874015748" header="0.2362204724409449" footer="0.15748031496062992"/>
  <pageSetup horizontalDpi="600" verticalDpi="600" orientation="landscape" paperSize="9" scale="90" r:id="rId2"/>
  <colBreaks count="1" manualBreakCount="1">
    <brk id="13" min="2" max="24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9"/>
  <dimension ref="A1:AI30"/>
  <sheetViews>
    <sheetView showZeros="0" zoomScalePageLayoutView="0" workbookViewId="0" topLeftCell="D11">
      <selection activeCell="L17" sqref="L17"/>
    </sheetView>
  </sheetViews>
  <sheetFormatPr defaultColWidth="9.140625" defaultRowHeight="15"/>
  <cols>
    <col min="1" max="2" width="9.140625" style="66" hidden="1" customWidth="1"/>
    <col min="3" max="3" width="9.140625" style="30" hidden="1" customWidth="1"/>
    <col min="4" max="4" width="5.7109375" style="30" customWidth="1"/>
    <col min="5" max="5" width="18.7109375" style="34" customWidth="1"/>
    <col min="6" max="6" width="31.8515625" style="34" hidden="1" customWidth="1"/>
    <col min="7" max="7" width="22.57421875" style="30" customWidth="1"/>
    <col min="8" max="10" width="15.57421875" style="30" customWidth="1"/>
    <col min="11" max="16" width="14.7109375" style="30" customWidth="1"/>
    <col min="17" max="17" width="12.7109375" style="30" customWidth="1"/>
    <col min="18" max="18" width="12.8515625" style="30" customWidth="1"/>
    <col min="19" max="19" width="34.7109375" style="30" customWidth="1"/>
    <col min="20" max="20" width="10.00390625" style="30" customWidth="1"/>
    <col min="21" max="21" width="33.7109375" style="30" customWidth="1"/>
    <col min="22" max="24" width="12.421875" style="30" bestFit="1" customWidth="1"/>
    <col min="25" max="26" width="13.57421875" style="30" bestFit="1" customWidth="1"/>
    <col min="27" max="27" width="14.57421875" style="30" bestFit="1" customWidth="1"/>
    <col min="28" max="16384" width="9.140625" style="30" customWidth="1"/>
  </cols>
  <sheetData>
    <row r="1" spans="1:35" ht="12.75">
      <c r="A1" s="114">
        <v>2</v>
      </c>
      <c r="B1" s="114"/>
      <c r="C1" s="114"/>
      <c r="D1" s="115" t="s">
        <v>449</v>
      </c>
      <c r="E1" s="116" t="s">
        <v>14</v>
      </c>
      <c r="F1" s="117" t="str">
        <f>Настройки!C1</f>
        <v>030</v>
      </c>
      <c r="G1" s="117">
        <f>Настройки!D1</f>
        <v>0</v>
      </c>
      <c r="H1" s="118"/>
      <c r="I1" s="118"/>
      <c r="J1" s="118"/>
      <c r="K1" s="118" t="s">
        <v>63</v>
      </c>
      <c r="L1" s="118"/>
      <c r="M1" s="310"/>
      <c r="N1" s="310"/>
      <c r="O1" s="288"/>
      <c r="P1" s="288"/>
      <c r="Q1" s="288"/>
      <c r="R1" s="288"/>
      <c r="S1" s="316">
        <f>ROW(A19)</f>
        <v>19</v>
      </c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</row>
    <row r="2" spans="1:35" ht="12.75">
      <c r="A2" s="114"/>
      <c r="B2" s="114"/>
      <c r="C2" s="114"/>
      <c r="D2" s="114"/>
      <c r="E2" s="121"/>
      <c r="F2" s="121"/>
      <c r="G2" s="122"/>
      <c r="H2" s="122"/>
      <c r="I2" s="122"/>
      <c r="J2" s="122"/>
      <c r="K2" s="123"/>
      <c r="L2" s="123"/>
      <c r="M2" s="311"/>
      <c r="N2" s="311"/>
      <c r="O2" s="311"/>
      <c r="P2" s="288"/>
      <c r="Q2" s="288"/>
      <c r="R2" s="288"/>
      <c r="S2" s="288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</row>
    <row r="3" spans="1:35" ht="15.75">
      <c r="A3" s="288"/>
      <c r="B3" s="288"/>
      <c r="C3" s="288"/>
      <c r="D3" s="288"/>
      <c r="E3" s="124"/>
      <c r="F3" s="463" t="str">
        <f>Настройки!B5</f>
        <v>Липецкая обл. Управление ЛХ</v>
      </c>
      <c r="G3" s="463"/>
      <c r="H3" s="463"/>
      <c r="I3" s="463"/>
      <c r="J3" s="463"/>
      <c r="K3" s="463"/>
      <c r="L3" s="463"/>
      <c r="M3" s="124"/>
      <c r="N3" s="124"/>
      <c r="O3" s="124"/>
      <c r="P3" s="288"/>
      <c r="Q3" s="288"/>
      <c r="R3" s="288"/>
      <c r="S3" s="288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</row>
    <row r="4" spans="1:35" ht="12.75">
      <c r="A4" s="288"/>
      <c r="B4" s="288"/>
      <c r="C4" s="288"/>
      <c r="D4" s="288"/>
      <c r="E4" s="173"/>
      <c r="F4" s="494" t="s">
        <v>62</v>
      </c>
      <c r="G4" s="494"/>
      <c r="H4" s="494"/>
      <c r="I4" s="494"/>
      <c r="J4" s="494"/>
      <c r="K4" s="494"/>
      <c r="L4" s="494"/>
      <c r="M4" s="173"/>
      <c r="N4" s="173"/>
      <c r="O4" s="173"/>
      <c r="P4" s="288"/>
      <c r="Q4" s="288"/>
      <c r="R4" s="288"/>
      <c r="S4" s="288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</row>
    <row r="5" spans="1:35" ht="15.75">
      <c r="A5" s="288"/>
      <c r="B5" s="288"/>
      <c r="C5" s="288"/>
      <c r="D5" s="288"/>
      <c r="E5" s="192"/>
      <c r="F5" s="440">
        <f>Настройки!B7</f>
        <v>0</v>
      </c>
      <c r="G5" s="440"/>
      <c r="H5" s="440"/>
      <c r="I5" s="440"/>
      <c r="J5" s="440"/>
      <c r="K5" s="440"/>
      <c r="L5" s="440"/>
      <c r="M5" s="192"/>
      <c r="N5" s="192"/>
      <c r="O5" s="192"/>
      <c r="P5" s="288"/>
      <c r="Q5" s="288"/>
      <c r="R5" s="288"/>
      <c r="S5" s="288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</row>
    <row r="6" spans="1:35" ht="19.5" customHeight="1">
      <c r="A6" s="288"/>
      <c r="B6" s="288"/>
      <c r="C6" s="288"/>
      <c r="D6" s="288"/>
      <c r="E6" s="172"/>
      <c r="F6" s="495" t="s">
        <v>47</v>
      </c>
      <c r="G6" s="495"/>
      <c r="H6" s="495"/>
      <c r="I6" s="495"/>
      <c r="J6" s="495"/>
      <c r="K6" s="495"/>
      <c r="L6" s="495"/>
      <c r="M6" s="172"/>
      <c r="N6" s="172"/>
      <c r="O6" s="172"/>
      <c r="P6" s="288"/>
      <c r="Q6" s="288"/>
      <c r="R6" s="288"/>
      <c r="S6" s="288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</row>
    <row r="7" spans="1:35" ht="96" customHeight="1">
      <c r="A7" s="288"/>
      <c r="B7" s="288"/>
      <c r="C7" s="288"/>
      <c r="D7" s="288"/>
      <c r="E7" s="303"/>
      <c r="F7" s="477" t="str">
        <f>"Информация о недоимках в федеральный бюджет Российской Федерации денежных взысканий (штрафов) за нарушение законодательства Российской Федерации о пожарной безопасности
("&amp;'17-ОИП'!B26&amp;")"</f>
        <v>Информация о недоимках в федеральный бюджет Российской Федерации денежных взысканий (штрафов) за нарушение законодательства Российской Федерации о пожарной безопасности
(053 1 16 27000 01 6000 140)</v>
      </c>
      <c r="G7" s="477"/>
      <c r="H7" s="477"/>
      <c r="I7" s="477"/>
      <c r="J7" s="477"/>
      <c r="K7" s="477"/>
      <c r="L7" s="477"/>
      <c r="M7" s="303"/>
      <c r="N7" s="303"/>
      <c r="O7" s="303"/>
      <c r="P7" s="312"/>
      <c r="Q7" s="288"/>
      <c r="R7" s="288"/>
      <c r="S7" s="288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</row>
    <row r="8" spans="1:35" ht="15" customHeight="1">
      <c r="A8" s="288"/>
      <c r="B8" s="288"/>
      <c r="C8" s="288"/>
      <c r="D8" s="288"/>
      <c r="E8" s="304"/>
      <c r="F8" s="121"/>
      <c r="G8" s="126" t="s">
        <v>77</v>
      </c>
      <c r="H8" s="127" t="str">
        <f>Настройки!C12</f>
        <v>июнь</v>
      </c>
      <c r="I8" s="128">
        <f>Настройки!D12</f>
        <v>2019</v>
      </c>
      <c r="J8" s="129" t="s">
        <v>24</v>
      </c>
      <c r="K8" s="114"/>
      <c r="L8" s="130"/>
      <c r="M8" s="114"/>
      <c r="N8" s="114"/>
      <c r="O8" s="131"/>
      <c r="P8" s="132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</row>
    <row r="9" spans="1:35" ht="14.25" customHeight="1">
      <c r="A9" s="288"/>
      <c r="B9" s="288"/>
      <c r="C9" s="288"/>
      <c r="D9" s="288"/>
      <c r="E9" s="304"/>
      <c r="F9" s="121"/>
      <c r="G9" s="121"/>
      <c r="H9" s="133" t="s">
        <v>78</v>
      </c>
      <c r="I9" s="133" t="s">
        <v>79</v>
      </c>
      <c r="K9" s="134"/>
      <c r="L9" s="13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</row>
    <row r="10" spans="1:35" ht="14.25" customHeight="1">
      <c r="A10" s="114"/>
      <c r="B10" s="114"/>
      <c r="C10" s="114"/>
      <c r="D10" s="114"/>
      <c r="E10" s="121"/>
      <c r="F10" s="121"/>
      <c r="G10" s="289"/>
      <c r="H10" s="289"/>
      <c r="I10" s="289"/>
      <c r="J10" s="289"/>
      <c r="K10" s="289"/>
      <c r="L10" s="289"/>
      <c r="M10" s="283"/>
      <c r="N10" s="283"/>
      <c r="O10" s="283"/>
      <c r="P10" s="283"/>
      <c r="Q10" s="288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</row>
    <row r="11" spans="1:35" ht="12.75">
      <c r="A11" s="497" t="s">
        <v>109</v>
      </c>
      <c r="B11" s="497" t="s">
        <v>110</v>
      </c>
      <c r="C11" s="497" t="s">
        <v>111</v>
      </c>
      <c r="D11" s="493" t="s">
        <v>149</v>
      </c>
      <c r="E11" s="493" t="s">
        <v>235</v>
      </c>
      <c r="F11" s="493" t="s">
        <v>65</v>
      </c>
      <c r="G11" s="491" t="s">
        <v>448</v>
      </c>
      <c r="H11" s="470" t="s">
        <v>427</v>
      </c>
      <c r="I11" s="491" t="s">
        <v>428</v>
      </c>
      <c r="J11" s="491" t="s">
        <v>429</v>
      </c>
      <c r="K11" s="491" t="s">
        <v>81</v>
      </c>
      <c r="L11" s="491"/>
      <c r="M11" s="491"/>
      <c r="N11" s="491" t="s">
        <v>81</v>
      </c>
      <c r="O11" s="491"/>
      <c r="P11" s="491"/>
      <c r="Q11" s="397" t="s">
        <v>133</v>
      </c>
      <c r="R11" s="397" t="s">
        <v>144</v>
      </c>
      <c r="S11" s="491" t="s">
        <v>70</v>
      </c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</row>
    <row r="12" spans="1:35" ht="12.75" customHeight="1">
      <c r="A12" s="493"/>
      <c r="B12" s="493"/>
      <c r="C12" s="493"/>
      <c r="D12" s="493"/>
      <c r="E12" s="493"/>
      <c r="F12" s="493"/>
      <c r="G12" s="491"/>
      <c r="H12" s="471"/>
      <c r="I12" s="491"/>
      <c r="J12" s="491"/>
      <c r="K12" s="491" t="s">
        <v>25</v>
      </c>
      <c r="L12" s="491" t="s">
        <v>64</v>
      </c>
      <c r="M12" s="491"/>
      <c r="N12" s="473" t="s">
        <v>64</v>
      </c>
      <c r="O12" s="475"/>
      <c r="P12" s="470" t="s">
        <v>115</v>
      </c>
      <c r="Q12" s="472" t="s">
        <v>146</v>
      </c>
      <c r="R12" s="472" t="s">
        <v>145</v>
      </c>
      <c r="S12" s="492"/>
      <c r="T12" s="114"/>
      <c r="U12" s="114"/>
      <c r="V12" s="136">
        <f aca="true" t="shared" si="0" ref="V12:AA12">COUNTIF(V16:V19,"&lt;&gt;0")</f>
        <v>0</v>
      </c>
      <c r="W12" s="136">
        <f t="shared" si="0"/>
        <v>0</v>
      </c>
      <c r="X12" s="136">
        <f t="shared" si="0"/>
        <v>0</v>
      </c>
      <c r="Y12" s="136">
        <f t="shared" si="0"/>
        <v>0</v>
      </c>
      <c r="Z12" s="136">
        <f t="shared" si="0"/>
        <v>0</v>
      </c>
      <c r="AA12" s="136">
        <f t="shared" si="0"/>
        <v>0</v>
      </c>
      <c r="AB12" s="114"/>
      <c r="AC12" s="114"/>
      <c r="AD12" s="114"/>
      <c r="AE12" s="114"/>
      <c r="AF12" s="114"/>
      <c r="AG12" s="114"/>
      <c r="AH12" s="114"/>
      <c r="AI12" s="114"/>
    </row>
    <row r="13" spans="1:35" ht="32.25" customHeight="1">
      <c r="A13" s="493"/>
      <c r="B13" s="493"/>
      <c r="C13" s="493"/>
      <c r="D13" s="493"/>
      <c r="E13" s="493"/>
      <c r="F13" s="493"/>
      <c r="G13" s="491"/>
      <c r="H13" s="471"/>
      <c r="I13" s="491"/>
      <c r="J13" s="491"/>
      <c r="K13" s="491"/>
      <c r="L13" s="491" t="s">
        <v>138</v>
      </c>
      <c r="M13" s="491" t="s">
        <v>73</v>
      </c>
      <c r="N13" s="491" t="s">
        <v>86</v>
      </c>
      <c r="O13" s="491" t="s">
        <v>75</v>
      </c>
      <c r="P13" s="471"/>
      <c r="Q13" s="491"/>
      <c r="R13" s="491"/>
      <c r="S13" s="492"/>
      <c r="T13" s="114"/>
      <c r="U13" s="423" t="s">
        <v>102</v>
      </c>
      <c r="V13" s="423"/>
      <c r="W13" s="423"/>
      <c r="X13" s="423"/>
      <c r="Y13" s="423"/>
      <c r="Z13" s="423"/>
      <c r="AA13" s="423"/>
      <c r="AB13" s="114"/>
      <c r="AC13" s="114"/>
      <c r="AD13" s="114"/>
      <c r="AE13" s="114"/>
      <c r="AF13" s="114"/>
      <c r="AG13" s="114"/>
      <c r="AH13" s="114"/>
      <c r="AI13" s="114"/>
    </row>
    <row r="14" spans="1:35" ht="32.25" customHeight="1">
      <c r="A14" s="493"/>
      <c r="B14" s="493"/>
      <c r="C14" s="493"/>
      <c r="D14" s="493"/>
      <c r="E14" s="493"/>
      <c r="F14" s="493"/>
      <c r="G14" s="491"/>
      <c r="H14" s="472"/>
      <c r="I14" s="491"/>
      <c r="J14" s="491"/>
      <c r="K14" s="491"/>
      <c r="L14" s="491"/>
      <c r="M14" s="491"/>
      <c r="N14" s="491"/>
      <c r="O14" s="491"/>
      <c r="P14" s="472"/>
      <c r="Q14" s="491"/>
      <c r="R14" s="491"/>
      <c r="S14" s="492"/>
      <c r="T14" s="114"/>
      <c r="U14" s="431" t="s">
        <v>104</v>
      </c>
      <c r="V14" s="432" t="s">
        <v>103</v>
      </c>
      <c r="W14" s="434"/>
      <c r="X14" s="434"/>
      <c r="Y14" s="434"/>
      <c r="Z14" s="434"/>
      <c r="AA14" s="435"/>
      <c r="AB14" s="114"/>
      <c r="AC14" s="114"/>
      <c r="AD14" s="114"/>
      <c r="AE14" s="114"/>
      <c r="AF14" s="114"/>
      <c r="AG14" s="114"/>
      <c r="AH14" s="114"/>
      <c r="AI14" s="114"/>
    </row>
    <row r="15" spans="1:35" ht="12.75">
      <c r="A15" s="137"/>
      <c r="B15" s="137"/>
      <c r="C15" s="137"/>
      <c r="D15" s="137" t="s">
        <v>16</v>
      </c>
      <c r="E15" s="137" t="s">
        <v>17</v>
      </c>
      <c r="F15" s="137">
        <v>1</v>
      </c>
      <c r="G15" s="137">
        <v>1</v>
      </c>
      <c r="H15" s="44">
        <v>2</v>
      </c>
      <c r="I15" s="137">
        <v>3</v>
      </c>
      <c r="J15" s="137">
        <v>4</v>
      </c>
      <c r="K15" s="44">
        <v>5</v>
      </c>
      <c r="L15" s="137">
        <v>6</v>
      </c>
      <c r="M15" s="137">
        <v>7</v>
      </c>
      <c r="N15" s="44">
        <v>8</v>
      </c>
      <c r="O15" s="137">
        <v>9</v>
      </c>
      <c r="P15" s="137">
        <v>10</v>
      </c>
      <c r="Q15" s="44">
        <v>11</v>
      </c>
      <c r="R15" s="137">
        <v>12</v>
      </c>
      <c r="S15" s="137">
        <v>13</v>
      </c>
      <c r="T15" s="114"/>
      <c r="U15" s="431"/>
      <c r="V15" s="138" t="s">
        <v>134</v>
      </c>
      <c r="W15" s="138" t="s">
        <v>129</v>
      </c>
      <c r="X15" s="138" t="s">
        <v>130</v>
      </c>
      <c r="Y15" s="138" t="s">
        <v>131</v>
      </c>
      <c r="Z15" s="138" t="s">
        <v>132</v>
      </c>
      <c r="AA15" s="138" t="s">
        <v>147</v>
      </c>
      <c r="AB15" s="114"/>
      <c r="AC15" s="114"/>
      <c r="AD15" s="114"/>
      <c r="AE15" s="114"/>
      <c r="AF15" s="114"/>
      <c r="AG15" s="114"/>
      <c r="AH15" s="114"/>
      <c r="AI15" s="114"/>
    </row>
    <row r="16" spans="1:35" s="39" customFormat="1" ht="12.75">
      <c r="A16" s="139"/>
      <c r="B16" s="139"/>
      <c r="C16" s="140"/>
      <c r="D16" s="140">
        <v>0</v>
      </c>
      <c r="E16" s="140" t="s">
        <v>67</v>
      </c>
      <c r="F16" s="140" t="s">
        <v>68</v>
      </c>
      <c r="G16" s="141">
        <f aca="true" t="shared" si="1" ref="G16:R16">SUM(G17:G18)</f>
        <v>0</v>
      </c>
      <c r="H16" s="141">
        <f t="shared" si="1"/>
        <v>0</v>
      </c>
      <c r="I16" s="141">
        <f t="shared" si="1"/>
        <v>0</v>
      </c>
      <c r="J16" s="141">
        <f t="shared" si="1"/>
        <v>0</v>
      </c>
      <c r="K16" s="141">
        <f t="shared" si="1"/>
        <v>31.5</v>
      </c>
      <c r="L16" s="141">
        <f t="shared" si="1"/>
        <v>31.5</v>
      </c>
      <c r="M16" s="141">
        <f t="shared" si="1"/>
        <v>0</v>
      </c>
      <c r="N16" s="141">
        <f t="shared" si="1"/>
        <v>0</v>
      </c>
      <c r="O16" s="141">
        <f t="shared" si="1"/>
        <v>0</v>
      </c>
      <c r="P16" s="141">
        <f t="shared" si="1"/>
        <v>0</v>
      </c>
      <c r="Q16" s="141">
        <f t="shared" si="1"/>
        <v>2</v>
      </c>
      <c r="R16" s="141">
        <f t="shared" si="1"/>
        <v>0</v>
      </c>
      <c r="S16" s="142"/>
      <c r="T16" s="130"/>
      <c r="U16" s="143" t="str">
        <f>E16</f>
        <v>Итого</v>
      </c>
      <c r="V16" s="144">
        <f>IF(I16&gt;=J16,0,I16-J16)</f>
        <v>0</v>
      </c>
      <c r="W16" s="144">
        <f>IF(L16&gt;=M16,0,L16-M16)</f>
        <v>0</v>
      </c>
      <c r="X16" s="144">
        <f>IF(N16&gt;=O16,0,N16-O16)</f>
        <v>0</v>
      </c>
      <c r="Y16" s="144">
        <f>IF(K16&gt;=P16,0,K16-P16)</f>
        <v>0</v>
      </c>
      <c r="Z16" s="144">
        <f>IF(K16&gt;=Q16,0,K16-Q16)</f>
        <v>0</v>
      </c>
      <c r="AA16" s="144">
        <f>IF(Q16&gt;=R16,0,Q16-R16)</f>
        <v>0</v>
      </c>
      <c r="AB16" s="130"/>
      <c r="AC16" s="130"/>
      <c r="AD16" s="130"/>
      <c r="AE16" s="130"/>
      <c r="AF16" s="130"/>
      <c r="AG16" s="130"/>
      <c r="AH16" s="130"/>
      <c r="AI16" s="130"/>
    </row>
    <row r="17" spans="1:35" ht="51">
      <c r="A17" s="145"/>
      <c r="B17" s="145"/>
      <c r="C17" s="146"/>
      <c r="D17" s="147">
        <v>1</v>
      </c>
      <c r="E17" s="148" t="s">
        <v>234</v>
      </c>
      <c r="F17" s="149"/>
      <c r="G17" s="150"/>
      <c r="H17" s="150"/>
      <c r="I17" s="150"/>
      <c r="J17" s="150"/>
      <c r="K17" s="415">
        <f>L17+N17</f>
        <v>31.5</v>
      </c>
      <c r="L17" s="408">
        <v>31.5</v>
      </c>
      <c r="M17" s="150"/>
      <c r="N17" s="150"/>
      <c r="O17" s="150"/>
      <c r="P17" s="150"/>
      <c r="Q17" s="407">
        <v>2</v>
      </c>
      <c r="R17" s="150"/>
      <c r="S17" s="152"/>
      <c r="T17" s="114"/>
      <c r="U17" s="143">
        <f>D17</f>
        <v>1</v>
      </c>
      <c r="V17" s="144">
        <f>IF(I17&gt;=J17,0,I17-J17)</f>
        <v>0</v>
      </c>
      <c r="W17" s="144">
        <f>IF(L17&gt;=M17,0,L17-M17)</f>
        <v>0</v>
      </c>
      <c r="X17" s="144">
        <f>IF(N17&gt;=O17,0,N17-O17)</f>
        <v>0</v>
      </c>
      <c r="Y17" s="144">
        <f>IF(K17&gt;=P17,0,K17-P17)</f>
        <v>0</v>
      </c>
      <c r="Z17" s="144">
        <f>IF(K17&gt;=Q17,0,K17-Q17)</f>
        <v>0</v>
      </c>
      <c r="AA17" s="144">
        <f>IF(Q17&gt;=R17,0,Q17-R17)</f>
        <v>0</v>
      </c>
      <c r="AB17" s="114"/>
      <c r="AC17" s="114"/>
      <c r="AD17" s="114"/>
      <c r="AE17" s="114"/>
      <c r="AF17" s="114"/>
      <c r="AG17" s="114"/>
      <c r="AH17" s="114"/>
      <c r="AI17" s="114"/>
    </row>
    <row r="18" spans="1:35" ht="12.75">
      <c r="A18" s="145"/>
      <c r="B18" s="145"/>
      <c r="C18" s="146"/>
      <c r="D18" s="147">
        <v>2</v>
      </c>
      <c r="E18" s="148" t="s">
        <v>150</v>
      </c>
      <c r="F18" s="149"/>
      <c r="G18" s="150"/>
      <c r="H18" s="150"/>
      <c r="I18" s="150"/>
      <c r="J18" s="150"/>
      <c r="K18" s="151">
        <f>L18+N18</f>
        <v>0</v>
      </c>
      <c r="L18" s="150"/>
      <c r="M18" s="150"/>
      <c r="N18" s="150"/>
      <c r="O18" s="150"/>
      <c r="P18" s="150"/>
      <c r="Q18" s="150"/>
      <c r="R18" s="150"/>
      <c r="S18" s="152"/>
      <c r="T18" s="114"/>
      <c r="U18" s="143">
        <f>D18</f>
        <v>2</v>
      </c>
      <c r="V18" s="144">
        <f>IF(I18&gt;=J18,0,I18-J18)</f>
        <v>0</v>
      </c>
      <c r="W18" s="144">
        <f>IF(L18&gt;=M18,0,L18-M18)</f>
        <v>0</v>
      </c>
      <c r="X18" s="144">
        <f>IF(N18&gt;=O18,0,N18-O18)</f>
        <v>0</v>
      </c>
      <c r="Y18" s="144">
        <f>IF(K18&gt;=P18,0,K18-P18)</f>
        <v>0</v>
      </c>
      <c r="Z18" s="144">
        <f>IF(K18&gt;=Q18,0,K18-Q18)</f>
        <v>0</v>
      </c>
      <c r="AA18" s="144">
        <f>IF(Q18&gt;=R18,0,Q18-R18)</f>
        <v>0</v>
      </c>
      <c r="AB18" s="114"/>
      <c r="AC18" s="114"/>
      <c r="AD18" s="114"/>
      <c r="AE18" s="114"/>
      <c r="AF18" s="114"/>
      <c r="AG18" s="114"/>
      <c r="AH18" s="114"/>
      <c r="AI18" s="114"/>
    </row>
    <row r="19" spans="1:35" ht="12.75">
      <c r="A19" s="153"/>
      <c r="B19" s="153"/>
      <c r="C19" s="114"/>
      <c r="D19" s="114"/>
      <c r="E19" s="121"/>
      <c r="F19" s="121"/>
      <c r="G19" s="154"/>
      <c r="H19" s="154"/>
      <c r="I19" s="154"/>
      <c r="J19" s="154"/>
      <c r="K19" s="155"/>
      <c r="L19" s="155"/>
      <c r="M19" s="156"/>
      <c r="N19" s="156"/>
      <c r="O19" s="315"/>
      <c r="P19" s="156"/>
      <c r="Q19" s="114"/>
      <c r="R19" s="114"/>
      <c r="S19" s="114"/>
      <c r="T19" s="288"/>
      <c r="U19" s="288"/>
      <c r="V19" s="288">
        <v>0</v>
      </c>
      <c r="W19" s="288">
        <v>0</v>
      </c>
      <c r="X19" s="288">
        <v>0</v>
      </c>
      <c r="Y19" s="288">
        <v>0</v>
      </c>
      <c r="Z19" s="288">
        <v>0</v>
      </c>
      <c r="AA19" s="288">
        <v>0</v>
      </c>
      <c r="AB19" s="288"/>
      <c r="AC19" s="288"/>
      <c r="AD19" s="288"/>
      <c r="AE19" s="288"/>
      <c r="AF19" s="288"/>
      <c r="AG19" s="288"/>
      <c r="AH19" s="288"/>
      <c r="AI19" s="288"/>
    </row>
    <row r="20" spans="1:35" ht="15">
      <c r="A20" s="153"/>
      <c r="B20" s="153"/>
      <c r="C20" s="114"/>
      <c r="D20" s="114"/>
      <c r="E20" s="121"/>
      <c r="F20" s="121"/>
      <c r="G20" s="114"/>
      <c r="H20" s="114"/>
      <c r="I20" s="114"/>
      <c r="J20" s="157"/>
      <c r="K20" s="114"/>
      <c r="L20" s="114"/>
      <c r="M20" s="114"/>
      <c r="N20" s="496" t="s">
        <v>13</v>
      </c>
      <c r="O20" s="496"/>
      <c r="P20" s="170"/>
      <c r="Q20" s="486" t="s">
        <v>458</v>
      </c>
      <c r="R20" s="486"/>
      <c r="S20" s="171"/>
      <c r="T20" s="290"/>
      <c r="U20" s="290"/>
      <c r="V20" s="290"/>
      <c r="W20" s="290"/>
      <c r="X20" s="284"/>
      <c r="Y20" s="284"/>
      <c r="Z20" s="284"/>
      <c r="AA20" s="284"/>
      <c r="AB20" s="288"/>
      <c r="AC20" s="288"/>
      <c r="AD20" s="288"/>
      <c r="AE20" s="288"/>
      <c r="AF20" s="288"/>
      <c r="AG20" s="288"/>
      <c r="AH20" s="288"/>
      <c r="AI20" s="288"/>
    </row>
    <row r="21" spans="1:35" ht="18" customHeight="1">
      <c r="A21" s="153"/>
      <c r="B21" s="153"/>
      <c r="C21" s="114"/>
      <c r="D21" s="114"/>
      <c r="E21" s="121"/>
      <c r="F21" s="121"/>
      <c r="G21" s="114"/>
      <c r="H21" s="114"/>
      <c r="I21" s="114"/>
      <c r="J21" s="157"/>
      <c r="K21" s="114"/>
      <c r="L21" s="114"/>
      <c r="M21" s="114"/>
      <c r="N21" s="159"/>
      <c r="O21" s="114"/>
      <c r="P21" s="159"/>
      <c r="Q21" s="489" t="s">
        <v>19</v>
      </c>
      <c r="R21" s="489"/>
      <c r="S21" s="160" t="s">
        <v>20</v>
      </c>
      <c r="T21" s="285"/>
      <c r="U21" s="285"/>
      <c r="V21" s="285"/>
      <c r="W21" s="285"/>
      <c r="X21" s="284"/>
      <c r="Y21" s="284"/>
      <c r="Z21" s="284"/>
      <c r="AA21" s="284"/>
      <c r="AB21" s="288"/>
      <c r="AC21" s="288"/>
      <c r="AD21" s="288"/>
      <c r="AE21" s="288"/>
      <c r="AF21" s="288"/>
      <c r="AG21" s="288"/>
      <c r="AH21" s="288"/>
      <c r="AI21" s="288"/>
    </row>
    <row r="22" spans="1:35" ht="46.5" customHeight="1">
      <c r="A22" s="153"/>
      <c r="B22" s="153"/>
      <c r="C22" s="114"/>
      <c r="D22" s="114"/>
      <c r="E22" s="121"/>
      <c r="F22" s="121"/>
      <c r="G22" s="114"/>
      <c r="H22" s="114"/>
      <c r="I22" s="114"/>
      <c r="J22" s="157"/>
      <c r="K22" s="114"/>
      <c r="L22" s="114"/>
      <c r="M22" s="114"/>
      <c r="N22" s="482" t="s">
        <v>21</v>
      </c>
      <c r="O22" s="482"/>
      <c r="P22" s="171" t="s">
        <v>459</v>
      </c>
      <c r="Q22" s="486" t="s">
        <v>460</v>
      </c>
      <c r="R22" s="486"/>
      <c r="S22" s="161" t="s">
        <v>461</v>
      </c>
      <c r="T22" s="290"/>
      <c r="U22" s="290"/>
      <c r="V22" s="290"/>
      <c r="W22" s="290"/>
      <c r="X22" s="284"/>
      <c r="Y22" s="284"/>
      <c r="Z22" s="284"/>
      <c r="AA22" s="284"/>
      <c r="AB22" s="288"/>
      <c r="AC22" s="288"/>
      <c r="AD22" s="288"/>
      <c r="AE22" s="288"/>
      <c r="AF22" s="288"/>
      <c r="AG22" s="288"/>
      <c r="AH22" s="288"/>
      <c r="AI22" s="288"/>
    </row>
    <row r="23" spans="1:35" ht="25.5" customHeight="1">
      <c r="A23" s="153"/>
      <c r="B23" s="153"/>
      <c r="C23" s="114"/>
      <c r="D23" s="114"/>
      <c r="E23" s="121"/>
      <c r="F23" s="121"/>
      <c r="G23" s="114"/>
      <c r="H23" s="114"/>
      <c r="I23" s="114"/>
      <c r="J23" s="157"/>
      <c r="K23" s="114"/>
      <c r="L23" s="114"/>
      <c r="M23" s="114"/>
      <c r="N23" s="114"/>
      <c r="O23" s="169"/>
      <c r="P23" s="162" t="s">
        <v>22</v>
      </c>
      <c r="Q23" s="489" t="s">
        <v>19</v>
      </c>
      <c r="R23" s="489"/>
      <c r="S23" s="163" t="s">
        <v>82</v>
      </c>
      <c r="T23" s="285"/>
      <c r="U23" s="285"/>
      <c r="V23" s="285"/>
      <c r="W23" s="285"/>
      <c r="X23" s="284"/>
      <c r="Y23" s="284"/>
      <c r="Z23" s="284"/>
      <c r="AA23" s="284"/>
      <c r="AB23" s="288"/>
      <c r="AC23" s="288"/>
      <c r="AD23" s="288"/>
      <c r="AE23" s="288"/>
      <c r="AF23" s="288"/>
      <c r="AG23" s="288"/>
      <c r="AH23" s="288"/>
      <c r="AI23" s="288"/>
    </row>
    <row r="24" spans="1:35" ht="24" customHeight="1">
      <c r="A24" s="153"/>
      <c r="B24" s="153"/>
      <c r="C24" s="114"/>
      <c r="D24" s="114"/>
      <c r="E24" s="121"/>
      <c r="F24" s="121"/>
      <c r="G24" s="114"/>
      <c r="H24" s="114"/>
      <c r="I24" s="114"/>
      <c r="J24" s="157"/>
      <c r="K24" s="114"/>
      <c r="L24" s="114"/>
      <c r="M24" s="114"/>
      <c r="N24" s="114"/>
      <c r="O24" s="159"/>
      <c r="P24" s="159"/>
      <c r="Q24" s="488">
        <v>43658</v>
      </c>
      <c r="R24" s="488"/>
      <c r="S24" s="114"/>
      <c r="T24" s="291"/>
      <c r="U24" s="291"/>
      <c r="V24" s="291"/>
      <c r="W24" s="291"/>
      <c r="X24" s="284"/>
      <c r="Y24" s="284"/>
      <c r="Z24" s="284"/>
      <c r="AA24" s="284"/>
      <c r="AB24" s="288"/>
      <c r="AC24" s="288"/>
      <c r="AD24" s="288"/>
      <c r="AE24" s="288"/>
      <c r="AF24" s="288"/>
      <c r="AG24" s="288"/>
      <c r="AH24" s="288"/>
      <c r="AI24" s="288"/>
    </row>
    <row r="25" spans="1:35" ht="28.5" customHeight="1">
      <c r="A25" s="153"/>
      <c r="B25" s="153"/>
      <c r="C25" s="114"/>
      <c r="D25" s="114"/>
      <c r="E25" s="121"/>
      <c r="F25" s="121"/>
      <c r="G25" s="114"/>
      <c r="H25" s="114"/>
      <c r="I25" s="114"/>
      <c r="J25" s="157"/>
      <c r="K25" s="114"/>
      <c r="L25" s="114"/>
      <c r="M25" s="114"/>
      <c r="N25" s="114"/>
      <c r="O25" s="164"/>
      <c r="P25" s="164"/>
      <c r="Q25" s="490" t="s">
        <v>23</v>
      </c>
      <c r="R25" s="490"/>
      <c r="S25" s="114"/>
      <c r="T25" s="286"/>
      <c r="U25" s="286"/>
      <c r="V25" s="286"/>
      <c r="W25" s="286"/>
      <c r="X25" s="287"/>
      <c r="Y25" s="287"/>
      <c r="Z25" s="287"/>
      <c r="AA25" s="287"/>
      <c r="AB25" s="288"/>
      <c r="AC25" s="288"/>
      <c r="AD25" s="288"/>
      <c r="AE25" s="288"/>
      <c r="AF25" s="288"/>
      <c r="AG25" s="288"/>
      <c r="AH25" s="288"/>
      <c r="AI25" s="288"/>
    </row>
    <row r="26" spans="1:35" ht="12.75">
      <c r="A26" s="153"/>
      <c r="B26" s="153"/>
      <c r="C26" s="114"/>
      <c r="D26" s="114"/>
      <c r="E26" s="121"/>
      <c r="F26" s="121"/>
      <c r="G26" s="166"/>
      <c r="H26" s="166"/>
      <c r="I26" s="166"/>
      <c r="J26" s="166"/>
      <c r="K26" s="166"/>
      <c r="L26" s="166"/>
      <c r="M26" s="114"/>
      <c r="N26" s="166"/>
      <c r="O26" s="114"/>
      <c r="P26" s="114"/>
      <c r="Q26" s="114"/>
      <c r="R26" s="114"/>
      <c r="S26" s="114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</row>
    <row r="27" spans="1:35" ht="12.75">
      <c r="A27" s="153"/>
      <c r="B27" s="153"/>
      <c r="C27" s="114"/>
      <c r="D27" s="114"/>
      <c r="E27" s="121"/>
      <c r="F27" s="121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</row>
    <row r="28" spans="1:35" ht="12.75">
      <c r="A28" s="153"/>
      <c r="B28" s="153"/>
      <c r="C28" s="114"/>
      <c r="D28" s="114"/>
      <c r="E28" s="121"/>
      <c r="F28" s="121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</row>
    <row r="29" spans="1:35" ht="12.75">
      <c r="A29" s="153"/>
      <c r="B29" s="153"/>
      <c r="C29" s="114"/>
      <c r="D29" s="114"/>
      <c r="E29" s="121"/>
      <c r="F29" s="121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</row>
    <row r="30" spans="1:35" ht="12.75">
      <c r="A30" s="153"/>
      <c r="B30" s="153"/>
      <c r="C30" s="114"/>
      <c r="D30" s="114"/>
      <c r="E30" s="121"/>
      <c r="F30" s="121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</row>
  </sheetData>
  <sheetProtection sheet="1" objects="1" scenarios="1"/>
  <mergeCells count="39">
    <mergeCell ref="F3:L3"/>
    <mergeCell ref="F4:L4"/>
    <mergeCell ref="F5:L5"/>
    <mergeCell ref="F6:L6"/>
    <mergeCell ref="F7:L7"/>
    <mergeCell ref="A11:A14"/>
    <mergeCell ref="B11:B14"/>
    <mergeCell ref="C11:C14"/>
    <mergeCell ref="D11:D14"/>
    <mergeCell ref="E11:E14"/>
    <mergeCell ref="F11:F14"/>
    <mergeCell ref="G11:G14"/>
    <mergeCell ref="H11:H14"/>
    <mergeCell ref="I11:I14"/>
    <mergeCell ref="J11:J14"/>
    <mergeCell ref="K11:M11"/>
    <mergeCell ref="N11:P11"/>
    <mergeCell ref="S11:S14"/>
    <mergeCell ref="K12:K14"/>
    <mergeCell ref="L12:M12"/>
    <mergeCell ref="N12:O12"/>
    <mergeCell ref="P12:P14"/>
    <mergeCell ref="Q12:Q14"/>
    <mergeCell ref="R12:R14"/>
    <mergeCell ref="L13:L14"/>
    <mergeCell ref="M13:M14"/>
    <mergeCell ref="N13:N14"/>
    <mergeCell ref="O13:O14"/>
    <mergeCell ref="U13:AA13"/>
    <mergeCell ref="U14:U15"/>
    <mergeCell ref="V14:AA14"/>
    <mergeCell ref="N20:O20"/>
    <mergeCell ref="Q20:R20"/>
    <mergeCell ref="Q21:R21"/>
    <mergeCell ref="N22:O22"/>
    <mergeCell ref="Q22:R22"/>
    <mergeCell ref="Q23:R23"/>
    <mergeCell ref="Q24:R24"/>
    <mergeCell ref="Q25:R25"/>
  </mergeCells>
  <dataValidations count="5">
    <dataValidation type="list" allowBlank="1" showInputMessage="1" showErrorMessage="1" prompt="выберите из списка" errorTitle="ОШИБКА!" error="Воспользуйтесь выпадающим списком" sqref="F17:F18">
      <formula1>ВидыИспользования</formula1>
    </dataValidation>
    <dataValidation allowBlank="1" prompt="Выберите или введите наименование лесничества" sqref="F5 N5:O5"/>
    <dataValidation allowBlank="1" prompt="Выберите наименование организации" errorTitle="ОШИБКА!" error="Воспользуйтесь выпадающим списком" sqref="F3 N3:O3"/>
    <dataValidation allowBlank="1" prompt="выберите месяц" errorTitle="ОШИБКА!" error="Воспользуйтесь выпадающим списком" sqref="H8"/>
    <dataValidation errorStyle="information" allowBlank="1" prompt="выберите год" errorTitle="ОШИБКА!" error="Воспользуйтесь выпадающим списком" sqref="I8"/>
  </dataValidations>
  <printOptions horizontalCentered="1"/>
  <pageMargins left="0.3937007874015748" right="0.3937007874015748" top="0.3937007874015748" bottom="0.3937007874015748" header="0.2362204724409449" footer="0.15748031496062992"/>
  <pageSetup horizontalDpi="600" verticalDpi="600" orientation="landscape" paperSize="9" scale="95" r:id="rId2"/>
  <colBreaks count="2" manualBreakCount="2">
    <brk id="13" min="2" max="22" man="1"/>
    <brk id="20" min="2" max="2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6"/>
  <dimension ref="A1:AC38"/>
  <sheetViews>
    <sheetView showZeros="0" zoomScalePageLayoutView="0" workbookViewId="0" topLeftCell="D13">
      <selection activeCell="L19" sqref="L19"/>
    </sheetView>
  </sheetViews>
  <sheetFormatPr defaultColWidth="9.140625" defaultRowHeight="15"/>
  <cols>
    <col min="1" max="2" width="9.140625" style="66" hidden="1" customWidth="1"/>
    <col min="3" max="3" width="9.140625" style="30" hidden="1" customWidth="1"/>
    <col min="4" max="4" width="5.7109375" style="30" customWidth="1"/>
    <col min="5" max="5" width="18.7109375" style="34" customWidth="1"/>
    <col min="6" max="6" width="31.8515625" style="34" hidden="1" customWidth="1"/>
    <col min="7" max="7" width="19.8515625" style="30" customWidth="1"/>
    <col min="8" max="10" width="15.7109375" style="30" customWidth="1"/>
    <col min="11" max="17" width="14.7109375" style="30" customWidth="1"/>
    <col min="18" max="18" width="12.7109375" style="30" customWidth="1"/>
    <col min="19" max="19" width="34.7109375" style="30" customWidth="1"/>
    <col min="20" max="20" width="10.00390625" style="30" customWidth="1"/>
    <col min="21" max="21" width="33.7109375" style="30" customWidth="1"/>
    <col min="22" max="24" width="12.421875" style="30" bestFit="1" customWidth="1"/>
    <col min="25" max="26" width="13.57421875" style="30" bestFit="1" customWidth="1"/>
    <col min="27" max="27" width="14.57421875" style="30" bestFit="1" customWidth="1"/>
    <col min="28" max="16384" width="9.140625" style="30" customWidth="1"/>
  </cols>
  <sheetData>
    <row r="1" spans="1:29" ht="12.75">
      <c r="A1" s="114">
        <v>2</v>
      </c>
      <c r="B1" s="114"/>
      <c r="C1" s="114"/>
      <c r="D1" s="115" t="s">
        <v>107</v>
      </c>
      <c r="E1" s="116" t="s">
        <v>14</v>
      </c>
      <c r="F1" s="117" t="str">
        <f>Настройки!C1</f>
        <v>030</v>
      </c>
      <c r="G1" s="117">
        <f>Настройки!D1</f>
        <v>0</v>
      </c>
      <c r="H1" s="118"/>
      <c r="I1" s="118"/>
      <c r="J1" s="118"/>
      <c r="K1" s="118" t="s">
        <v>63</v>
      </c>
      <c r="L1" s="118"/>
      <c r="M1" s="310"/>
      <c r="N1" s="310"/>
      <c r="O1" s="288"/>
      <c r="P1" s="288"/>
      <c r="Q1" s="288"/>
      <c r="R1" s="288"/>
      <c r="S1" s="120">
        <f>ROW(A19)</f>
        <v>19</v>
      </c>
      <c r="T1" s="114"/>
      <c r="U1" s="114"/>
      <c r="V1" s="114"/>
      <c r="W1" s="114"/>
      <c r="X1" s="114"/>
      <c r="Y1" s="114"/>
      <c r="Z1" s="114"/>
      <c r="AA1" s="114"/>
      <c r="AB1" s="114"/>
      <c r="AC1" s="114"/>
    </row>
    <row r="2" spans="1:29" ht="12.75">
      <c r="A2" s="114"/>
      <c r="B2" s="114"/>
      <c r="C2" s="114"/>
      <c r="D2" s="114"/>
      <c r="E2" s="121"/>
      <c r="F2" s="121"/>
      <c r="G2" s="122"/>
      <c r="H2" s="122"/>
      <c r="I2" s="122"/>
      <c r="J2" s="122"/>
      <c r="K2" s="123"/>
      <c r="L2" s="123"/>
      <c r="M2" s="311"/>
      <c r="N2" s="311"/>
      <c r="O2" s="311"/>
      <c r="P2" s="288"/>
      <c r="Q2" s="288"/>
      <c r="R2" s="288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</row>
    <row r="3" spans="1:29" ht="15.75">
      <c r="A3" s="114"/>
      <c r="B3" s="114"/>
      <c r="C3" s="114"/>
      <c r="D3" s="114"/>
      <c r="E3" s="124"/>
      <c r="F3" s="463" t="str">
        <f>Настройки!B5</f>
        <v>Липецкая обл. Управление ЛХ</v>
      </c>
      <c r="G3" s="463"/>
      <c r="H3" s="463"/>
      <c r="I3" s="463"/>
      <c r="J3" s="463"/>
      <c r="K3" s="463"/>
      <c r="L3" s="463"/>
      <c r="M3" s="124"/>
      <c r="N3" s="124"/>
      <c r="O3" s="124"/>
      <c r="P3" s="288"/>
      <c r="Q3" s="288"/>
      <c r="R3" s="288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</row>
    <row r="4" spans="1:29" ht="12.75">
      <c r="A4" s="114"/>
      <c r="B4" s="114"/>
      <c r="C4" s="114"/>
      <c r="D4" s="114"/>
      <c r="E4" s="173"/>
      <c r="F4" s="494" t="s">
        <v>62</v>
      </c>
      <c r="G4" s="494"/>
      <c r="H4" s="494"/>
      <c r="I4" s="494"/>
      <c r="J4" s="494"/>
      <c r="K4" s="494"/>
      <c r="L4" s="494"/>
      <c r="M4" s="173"/>
      <c r="N4" s="173"/>
      <c r="O4" s="173"/>
      <c r="P4" s="288"/>
      <c r="Q4" s="288"/>
      <c r="R4" s="288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ht="15.75">
      <c r="A5" s="114"/>
      <c r="B5" s="114"/>
      <c r="C5" s="114"/>
      <c r="D5" s="114"/>
      <c r="E5" s="192"/>
      <c r="F5" s="440">
        <f>Настройки!B7</f>
        <v>0</v>
      </c>
      <c r="G5" s="440"/>
      <c r="H5" s="440"/>
      <c r="I5" s="440"/>
      <c r="J5" s="440"/>
      <c r="K5" s="440"/>
      <c r="L5" s="440"/>
      <c r="M5" s="192"/>
      <c r="N5" s="192"/>
      <c r="O5" s="192"/>
      <c r="P5" s="288"/>
      <c r="Q5" s="288"/>
      <c r="R5" s="288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</row>
    <row r="6" spans="1:29" ht="19.5" customHeight="1">
      <c r="A6" s="114"/>
      <c r="B6" s="114"/>
      <c r="C6" s="114"/>
      <c r="D6" s="114"/>
      <c r="E6" s="172"/>
      <c r="F6" s="495" t="s">
        <v>47</v>
      </c>
      <c r="G6" s="495"/>
      <c r="H6" s="495"/>
      <c r="I6" s="495"/>
      <c r="J6" s="495"/>
      <c r="K6" s="495"/>
      <c r="L6" s="495"/>
      <c r="M6" s="172"/>
      <c r="N6" s="172"/>
      <c r="O6" s="172"/>
      <c r="P6" s="288"/>
      <c r="Q6" s="288"/>
      <c r="R6" s="288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</row>
    <row r="7" spans="1:29" ht="96" customHeight="1">
      <c r="A7" s="114"/>
      <c r="B7" s="114"/>
      <c r="C7" s="114"/>
      <c r="D7" s="114"/>
      <c r="E7" s="125"/>
      <c r="F7" s="477" t="str">
        <f>"Информация о недоимках в федеральный бюджет Российской Федерации прочих поступлений от денежных взысканий (штрафов) и иных сумм в возмещение ущерба, зачисляемые в федеральный бюджет
("&amp;'17-ОИП'!B27&amp;")"</f>
        <v>Информация о недоимках в федеральный бюджет Российской Федерации прочих поступлений от денежных взысканий (штрафов) и иных сумм в возмещение ущерба, зачисляемые в федеральный бюджет
(053 1 16 90010 01 6000 140)</v>
      </c>
      <c r="G7" s="477"/>
      <c r="H7" s="477"/>
      <c r="I7" s="477"/>
      <c r="J7" s="477"/>
      <c r="K7" s="477"/>
      <c r="L7" s="477"/>
      <c r="M7" s="303"/>
      <c r="N7" s="303"/>
      <c r="O7" s="303"/>
      <c r="P7" s="312"/>
      <c r="Q7" s="288"/>
      <c r="R7" s="288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</row>
    <row r="8" spans="1:29" ht="15" customHeight="1">
      <c r="A8" s="114"/>
      <c r="B8" s="114"/>
      <c r="C8" s="114"/>
      <c r="D8" s="114"/>
      <c r="E8" s="121"/>
      <c r="F8" s="121"/>
      <c r="G8" s="126" t="s">
        <v>77</v>
      </c>
      <c r="H8" s="127" t="str">
        <f>Настройки!C12</f>
        <v>июнь</v>
      </c>
      <c r="I8" s="128">
        <f>Настройки!D12</f>
        <v>2019</v>
      </c>
      <c r="J8" s="129" t="s">
        <v>24</v>
      </c>
      <c r="K8" s="114"/>
      <c r="L8" s="130"/>
      <c r="M8" s="288"/>
      <c r="N8" s="288"/>
      <c r="O8" s="313"/>
      <c r="P8" s="314"/>
      <c r="Q8" s="288"/>
      <c r="R8" s="288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</row>
    <row r="9" spans="1:28" ht="14.25" customHeight="1">
      <c r="A9" s="114"/>
      <c r="B9" s="114"/>
      <c r="C9" s="114"/>
      <c r="D9" s="114"/>
      <c r="E9" s="121"/>
      <c r="F9" s="121"/>
      <c r="G9" s="121"/>
      <c r="H9" s="133" t="s">
        <v>78</v>
      </c>
      <c r="I9" s="133" t="s">
        <v>79</v>
      </c>
      <c r="J9" s="134"/>
      <c r="K9" s="134"/>
      <c r="L9" s="288"/>
      <c r="M9" s="288"/>
      <c r="N9" s="288"/>
      <c r="O9" s="288"/>
      <c r="P9" s="288"/>
      <c r="Q9" s="288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</row>
    <row r="10" spans="1:29" ht="14.25" customHeight="1">
      <c r="A10" s="114"/>
      <c r="B10" s="114"/>
      <c r="C10" s="114"/>
      <c r="D10" s="114"/>
      <c r="E10" s="304"/>
      <c r="F10" s="304"/>
      <c r="G10" s="289"/>
      <c r="H10" s="289"/>
      <c r="I10" s="289"/>
      <c r="J10" s="289"/>
      <c r="K10" s="289"/>
      <c r="L10" s="289"/>
      <c r="M10" s="283"/>
      <c r="N10" s="283"/>
      <c r="O10" s="135"/>
      <c r="P10" s="135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</row>
    <row r="11" spans="1:29" ht="12.75">
      <c r="A11" s="497" t="s">
        <v>109</v>
      </c>
      <c r="B11" s="497" t="s">
        <v>110</v>
      </c>
      <c r="C11" s="497" t="s">
        <v>111</v>
      </c>
      <c r="D11" s="493" t="s">
        <v>149</v>
      </c>
      <c r="E11" s="493" t="s">
        <v>235</v>
      </c>
      <c r="F11" s="493" t="s">
        <v>65</v>
      </c>
      <c r="G11" s="491" t="s">
        <v>426</v>
      </c>
      <c r="H11" s="470" t="s">
        <v>427</v>
      </c>
      <c r="I11" s="491" t="s">
        <v>428</v>
      </c>
      <c r="J11" s="491" t="s">
        <v>429</v>
      </c>
      <c r="K11" s="491" t="s">
        <v>81</v>
      </c>
      <c r="L11" s="491"/>
      <c r="M11" s="491"/>
      <c r="N11" s="491" t="s">
        <v>81</v>
      </c>
      <c r="O11" s="491"/>
      <c r="P11" s="491"/>
      <c r="Q11" s="397" t="s">
        <v>133</v>
      </c>
      <c r="R11" s="397" t="s">
        <v>144</v>
      </c>
      <c r="S11" s="491" t="s">
        <v>70</v>
      </c>
      <c r="T11" s="114"/>
      <c r="U11" s="114"/>
      <c r="V11" s="114"/>
      <c r="W11" s="114"/>
      <c r="X11" s="114"/>
      <c r="Y11" s="114"/>
      <c r="Z11" s="114"/>
      <c r="AA11" s="114"/>
      <c r="AB11" s="114"/>
      <c r="AC11" s="114"/>
    </row>
    <row r="12" spans="1:29" ht="12.75" customHeight="1">
      <c r="A12" s="493"/>
      <c r="B12" s="493"/>
      <c r="C12" s="493"/>
      <c r="D12" s="493"/>
      <c r="E12" s="493"/>
      <c r="F12" s="493"/>
      <c r="G12" s="491"/>
      <c r="H12" s="471"/>
      <c r="I12" s="491"/>
      <c r="J12" s="491"/>
      <c r="K12" s="491" t="s">
        <v>25</v>
      </c>
      <c r="L12" s="491" t="s">
        <v>64</v>
      </c>
      <c r="M12" s="491"/>
      <c r="N12" s="473" t="s">
        <v>64</v>
      </c>
      <c r="O12" s="475"/>
      <c r="P12" s="470" t="s">
        <v>115</v>
      </c>
      <c r="Q12" s="472" t="s">
        <v>146</v>
      </c>
      <c r="R12" s="472" t="s">
        <v>145</v>
      </c>
      <c r="S12" s="492"/>
      <c r="T12" s="114"/>
      <c r="U12" s="114"/>
      <c r="V12" s="136">
        <f aca="true" t="shared" si="0" ref="V12:AA12">COUNTIF(V16:V19,"&lt;&gt;0")</f>
        <v>0</v>
      </c>
      <c r="W12" s="136">
        <f t="shared" si="0"/>
        <v>0</v>
      </c>
      <c r="X12" s="136">
        <f t="shared" si="0"/>
        <v>0</v>
      </c>
      <c r="Y12" s="136">
        <f t="shared" si="0"/>
        <v>0</v>
      </c>
      <c r="Z12" s="136">
        <f t="shared" si="0"/>
        <v>0</v>
      </c>
      <c r="AA12" s="136">
        <f t="shared" si="0"/>
        <v>0</v>
      </c>
      <c r="AB12" s="114"/>
      <c r="AC12" s="114"/>
    </row>
    <row r="13" spans="1:29" ht="31.5" customHeight="1">
      <c r="A13" s="493"/>
      <c r="B13" s="493"/>
      <c r="C13" s="493"/>
      <c r="D13" s="493"/>
      <c r="E13" s="493"/>
      <c r="F13" s="493"/>
      <c r="G13" s="491"/>
      <c r="H13" s="471"/>
      <c r="I13" s="491"/>
      <c r="J13" s="491"/>
      <c r="K13" s="491"/>
      <c r="L13" s="491" t="s">
        <v>138</v>
      </c>
      <c r="M13" s="491" t="s">
        <v>73</v>
      </c>
      <c r="N13" s="491" t="s">
        <v>86</v>
      </c>
      <c r="O13" s="491" t="s">
        <v>75</v>
      </c>
      <c r="P13" s="471"/>
      <c r="Q13" s="491"/>
      <c r="R13" s="491"/>
      <c r="S13" s="492"/>
      <c r="T13" s="114"/>
      <c r="U13" s="423" t="s">
        <v>102</v>
      </c>
      <c r="V13" s="423"/>
      <c r="W13" s="423"/>
      <c r="X13" s="423"/>
      <c r="Y13" s="423"/>
      <c r="Z13" s="423"/>
      <c r="AA13" s="423"/>
      <c r="AB13" s="114"/>
      <c r="AC13" s="114"/>
    </row>
    <row r="14" spans="1:29" ht="42" customHeight="1">
      <c r="A14" s="493"/>
      <c r="B14" s="493"/>
      <c r="C14" s="493"/>
      <c r="D14" s="493"/>
      <c r="E14" s="493"/>
      <c r="F14" s="493"/>
      <c r="G14" s="491"/>
      <c r="H14" s="472"/>
      <c r="I14" s="491"/>
      <c r="J14" s="491"/>
      <c r="K14" s="491"/>
      <c r="L14" s="491"/>
      <c r="M14" s="491"/>
      <c r="N14" s="491"/>
      <c r="O14" s="491"/>
      <c r="P14" s="472"/>
      <c r="Q14" s="491"/>
      <c r="R14" s="491"/>
      <c r="S14" s="492"/>
      <c r="T14" s="114"/>
      <c r="U14" s="431" t="s">
        <v>104</v>
      </c>
      <c r="V14" s="432" t="s">
        <v>103</v>
      </c>
      <c r="W14" s="434"/>
      <c r="X14" s="434"/>
      <c r="Y14" s="434"/>
      <c r="Z14" s="434"/>
      <c r="AA14" s="435"/>
      <c r="AB14" s="114"/>
      <c r="AC14" s="114"/>
    </row>
    <row r="15" spans="1:29" ht="12.75">
      <c r="A15" s="137"/>
      <c r="B15" s="137"/>
      <c r="C15" s="137"/>
      <c r="D15" s="137" t="s">
        <v>16</v>
      </c>
      <c r="E15" s="137" t="s">
        <v>17</v>
      </c>
      <c r="F15" s="137">
        <v>1</v>
      </c>
      <c r="G15" s="137">
        <v>1</v>
      </c>
      <c r="H15" s="44">
        <v>2</v>
      </c>
      <c r="I15" s="137">
        <v>3</v>
      </c>
      <c r="J15" s="137">
        <v>4</v>
      </c>
      <c r="K15" s="44">
        <v>5</v>
      </c>
      <c r="L15" s="137">
        <v>6</v>
      </c>
      <c r="M15" s="137">
        <v>7</v>
      </c>
      <c r="N15" s="44">
        <v>8</v>
      </c>
      <c r="O15" s="137">
        <v>9</v>
      </c>
      <c r="P15" s="137">
        <v>10</v>
      </c>
      <c r="Q15" s="44">
        <v>11</v>
      </c>
      <c r="R15" s="137">
        <v>12</v>
      </c>
      <c r="S15" s="137">
        <v>13</v>
      </c>
      <c r="T15" s="114"/>
      <c r="U15" s="431"/>
      <c r="V15" s="138" t="s">
        <v>134</v>
      </c>
      <c r="W15" s="138" t="s">
        <v>129</v>
      </c>
      <c r="X15" s="138" t="s">
        <v>130</v>
      </c>
      <c r="Y15" s="138" t="s">
        <v>131</v>
      </c>
      <c r="Z15" s="138" t="s">
        <v>132</v>
      </c>
      <c r="AA15" s="138" t="s">
        <v>147</v>
      </c>
      <c r="AB15" s="114"/>
      <c r="AC15" s="114"/>
    </row>
    <row r="16" spans="1:29" s="39" customFormat="1" ht="12.75">
      <c r="A16" s="139"/>
      <c r="B16" s="139"/>
      <c r="C16" s="140"/>
      <c r="D16" s="140">
        <v>0</v>
      </c>
      <c r="E16" s="140" t="s">
        <v>67</v>
      </c>
      <c r="F16" s="140" t="s">
        <v>68</v>
      </c>
      <c r="G16" s="141">
        <f aca="true" t="shared" si="1" ref="G16:R16">SUM(G17:G18)</f>
        <v>0</v>
      </c>
      <c r="H16" s="141">
        <f t="shared" si="1"/>
        <v>0</v>
      </c>
      <c r="I16" s="141">
        <f t="shared" si="1"/>
        <v>15.8</v>
      </c>
      <c r="J16" s="141">
        <f t="shared" si="1"/>
        <v>2.5</v>
      </c>
      <c r="K16" s="141">
        <f t="shared" si="1"/>
        <v>906.7</v>
      </c>
      <c r="L16" s="141">
        <f t="shared" si="1"/>
        <v>906.7</v>
      </c>
      <c r="M16" s="141">
        <f t="shared" si="1"/>
        <v>0</v>
      </c>
      <c r="N16" s="141">
        <f t="shared" si="1"/>
        <v>0</v>
      </c>
      <c r="O16" s="141">
        <f t="shared" si="1"/>
        <v>0</v>
      </c>
      <c r="P16" s="141">
        <f t="shared" si="1"/>
        <v>0</v>
      </c>
      <c r="Q16" s="141">
        <f t="shared" si="1"/>
        <v>0</v>
      </c>
      <c r="R16" s="141">
        <f t="shared" si="1"/>
        <v>0</v>
      </c>
      <c r="S16" s="142"/>
      <c r="T16" s="130"/>
      <c r="U16" s="143" t="str">
        <f>E16</f>
        <v>Итого</v>
      </c>
      <c r="V16" s="144">
        <f>IF(I16&gt;=J16,0,I16-J16)</f>
        <v>0</v>
      </c>
      <c r="W16" s="144">
        <f>IF(L16&gt;=M16,0,L16-M16)</f>
        <v>0</v>
      </c>
      <c r="X16" s="144">
        <f>IF(N16&gt;=O16,0,N16-O16)</f>
        <v>0</v>
      </c>
      <c r="Y16" s="144">
        <f>IF(K16&gt;=P16,0,K16-P16)</f>
        <v>0</v>
      </c>
      <c r="Z16" s="144">
        <f>IF(K16&gt;=Q16,0,K16-Q16)</f>
        <v>0</v>
      </c>
      <c r="AA16" s="144">
        <f>IF(Q16&gt;=R16,0,Q16-R16)</f>
        <v>0</v>
      </c>
      <c r="AB16" s="130"/>
      <c r="AC16" s="130"/>
    </row>
    <row r="17" spans="1:29" ht="51">
      <c r="A17" s="145"/>
      <c r="B17" s="145"/>
      <c r="C17" s="146"/>
      <c r="D17" s="147">
        <v>1</v>
      </c>
      <c r="E17" s="148" t="s">
        <v>234</v>
      </c>
      <c r="F17" s="149"/>
      <c r="G17" s="150"/>
      <c r="H17" s="150"/>
      <c r="I17" s="408">
        <v>15.8</v>
      </c>
      <c r="J17" s="408">
        <v>2.5</v>
      </c>
      <c r="K17" s="415">
        <f>L17+N17</f>
        <v>906.7</v>
      </c>
      <c r="L17" s="408">
        <v>906.7</v>
      </c>
      <c r="M17" s="150"/>
      <c r="N17" s="150"/>
      <c r="O17" s="150"/>
      <c r="P17" s="150"/>
      <c r="Q17" s="150"/>
      <c r="R17" s="150"/>
      <c r="S17" s="152"/>
      <c r="T17" s="114"/>
      <c r="U17" s="143">
        <f>D17</f>
        <v>1</v>
      </c>
      <c r="V17" s="144">
        <f>IF(I17&gt;=J17,0,I17-J17)</f>
        <v>0</v>
      </c>
      <c r="W17" s="144">
        <f>IF(L17&gt;=M17,0,L17-M17)</f>
        <v>0</v>
      </c>
      <c r="X17" s="144">
        <f>IF(N17&gt;=O17,0,N17-O17)</f>
        <v>0</v>
      </c>
      <c r="Y17" s="144">
        <f>IF(K17&gt;=P17,0,K17-P17)</f>
        <v>0</v>
      </c>
      <c r="Z17" s="144">
        <f>IF(K17&gt;=Q17,0,K17-Q17)</f>
        <v>0</v>
      </c>
      <c r="AA17" s="144">
        <f>IF(Q17&gt;=R17,0,Q17-R17)</f>
        <v>0</v>
      </c>
      <c r="AB17" s="114"/>
      <c r="AC17" s="114"/>
    </row>
    <row r="18" spans="1:29" ht="12.75">
      <c r="A18" s="145"/>
      <c r="B18" s="145"/>
      <c r="C18" s="146"/>
      <c r="D18" s="147">
        <v>2</v>
      </c>
      <c r="E18" s="148" t="s">
        <v>150</v>
      </c>
      <c r="F18" s="149"/>
      <c r="G18" s="150"/>
      <c r="H18" s="150"/>
      <c r="I18" s="150"/>
      <c r="J18" s="150"/>
      <c r="K18" s="151">
        <f>L18+N18</f>
        <v>0</v>
      </c>
      <c r="L18" s="150"/>
      <c r="M18" s="150"/>
      <c r="N18" s="150"/>
      <c r="O18" s="150"/>
      <c r="P18" s="150"/>
      <c r="Q18" s="150"/>
      <c r="R18" s="150"/>
      <c r="S18" s="152"/>
      <c r="T18" s="114"/>
      <c r="U18" s="143">
        <f>D18</f>
        <v>2</v>
      </c>
      <c r="V18" s="144">
        <f>IF(I18&gt;=J18,0,I18-J18)</f>
        <v>0</v>
      </c>
      <c r="W18" s="144">
        <f>IF(L18&gt;=M18,0,L18-M18)</f>
        <v>0</v>
      </c>
      <c r="X18" s="144">
        <f>IF(N18&gt;=O18,0,N18-O18)</f>
        <v>0</v>
      </c>
      <c r="Y18" s="144">
        <f>IF(K18&gt;=P18,0,K18-P18)</f>
        <v>0</v>
      </c>
      <c r="Z18" s="144">
        <f>IF(K18&gt;=Q18,0,K18-Q18)</f>
        <v>0</v>
      </c>
      <c r="AA18" s="144">
        <f>IF(Q18&gt;=R18,0,Q18-R18)</f>
        <v>0</v>
      </c>
      <c r="AB18" s="114"/>
      <c r="AC18" s="114"/>
    </row>
    <row r="19" spans="1:29" ht="12.75">
      <c r="A19" s="153"/>
      <c r="B19" s="153"/>
      <c r="C19" s="114"/>
      <c r="D19" s="114"/>
      <c r="E19" s="121"/>
      <c r="F19" s="121"/>
      <c r="G19" s="154"/>
      <c r="H19" s="154"/>
      <c r="I19" s="154"/>
      <c r="J19" s="154"/>
      <c r="K19" s="155"/>
      <c r="L19" s="155"/>
      <c r="M19" s="156"/>
      <c r="N19" s="156"/>
      <c r="O19" s="315"/>
      <c r="P19" s="156"/>
      <c r="Q19" s="114"/>
      <c r="R19" s="114"/>
      <c r="S19" s="114"/>
      <c r="T19" s="288"/>
      <c r="U19" s="288"/>
      <c r="V19" s="288">
        <v>0</v>
      </c>
      <c r="W19" s="288">
        <v>0</v>
      </c>
      <c r="X19" s="288">
        <v>0</v>
      </c>
      <c r="Y19" s="288">
        <v>0</v>
      </c>
      <c r="Z19" s="288">
        <v>0</v>
      </c>
      <c r="AA19" s="288">
        <v>0</v>
      </c>
      <c r="AB19" s="288"/>
      <c r="AC19" s="288"/>
    </row>
    <row r="20" spans="1:29" ht="15">
      <c r="A20" s="153"/>
      <c r="B20" s="153"/>
      <c r="C20" s="114"/>
      <c r="D20" s="114"/>
      <c r="E20" s="121"/>
      <c r="F20" s="121"/>
      <c r="G20" s="114"/>
      <c r="H20" s="114"/>
      <c r="I20" s="114"/>
      <c r="J20" s="157"/>
      <c r="K20" s="114"/>
      <c r="L20" s="114"/>
      <c r="M20" s="114"/>
      <c r="N20" s="496" t="s">
        <v>13</v>
      </c>
      <c r="O20" s="496"/>
      <c r="P20" s="170"/>
      <c r="Q20" s="486" t="s">
        <v>458</v>
      </c>
      <c r="R20" s="486"/>
      <c r="S20" s="171"/>
      <c r="T20" s="290"/>
      <c r="U20" s="290"/>
      <c r="V20" s="290"/>
      <c r="W20" s="290"/>
      <c r="X20" s="284"/>
      <c r="Y20" s="284"/>
      <c r="Z20" s="284"/>
      <c r="AA20" s="284"/>
      <c r="AB20" s="288"/>
      <c r="AC20" s="288"/>
    </row>
    <row r="21" spans="1:29" ht="18" customHeight="1">
      <c r="A21" s="153"/>
      <c r="B21" s="153"/>
      <c r="C21" s="114"/>
      <c r="D21" s="114"/>
      <c r="E21" s="121"/>
      <c r="F21" s="121"/>
      <c r="G21" s="114"/>
      <c r="H21" s="114"/>
      <c r="I21" s="114"/>
      <c r="J21" s="157"/>
      <c r="K21" s="114"/>
      <c r="L21" s="114"/>
      <c r="M21" s="114"/>
      <c r="N21" s="159"/>
      <c r="O21" s="114"/>
      <c r="P21" s="159"/>
      <c r="Q21" s="489" t="s">
        <v>19</v>
      </c>
      <c r="R21" s="489"/>
      <c r="S21" s="160" t="s">
        <v>20</v>
      </c>
      <c r="T21" s="285"/>
      <c r="U21" s="285"/>
      <c r="V21" s="285"/>
      <c r="W21" s="285"/>
      <c r="X21" s="284"/>
      <c r="Y21" s="284"/>
      <c r="Z21" s="284"/>
      <c r="AA21" s="284"/>
      <c r="AB21" s="288"/>
      <c r="AC21" s="288"/>
    </row>
    <row r="22" spans="1:29" ht="43.5" customHeight="1">
      <c r="A22" s="153"/>
      <c r="B22" s="153"/>
      <c r="C22" s="114"/>
      <c r="D22" s="114"/>
      <c r="E22" s="121"/>
      <c r="F22" s="121"/>
      <c r="G22" s="114"/>
      <c r="H22" s="114"/>
      <c r="I22" s="114"/>
      <c r="J22" s="157"/>
      <c r="K22" s="114"/>
      <c r="L22" s="114"/>
      <c r="M22" s="114"/>
      <c r="N22" s="482" t="s">
        <v>21</v>
      </c>
      <c r="O22" s="482"/>
      <c r="P22" s="171" t="s">
        <v>459</v>
      </c>
      <c r="Q22" s="486" t="s">
        <v>460</v>
      </c>
      <c r="R22" s="486"/>
      <c r="S22" s="161" t="s">
        <v>461</v>
      </c>
      <c r="T22" s="290"/>
      <c r="U22" s="290"/>
      <c r="V22" s="290"/>
      <c r="W22" s="290"/>
      <c r="X22" s="284"/>
      <c r="Y22" s="284"/>
      <c r="Z22" s="284"/>
      <c r="AA22" s="284"/>
      <c r="AB22" s="288"/>
      <c r="AC22" s="288"/>
    </row>
    <row r="23" spans="1:29" ht="25.5" customHeight="1">
      <c r="A23" s="153"/>
      <c r="B23" s="153"/>
      <c r="C23" s="114"/>
      <c r="D23" s="114"/>
      <c r="E23" s="121"/>
      <c r="F23" s="121"/>
      <c r="G23" s="114"/>
      <c r="H23" s="114"/>
      <c r="I23" s="114"/>
      <c r="J23" s="157"/>
      <c r="K23" s="114"/>
      <c r="L23" s="114"/>
      <c r="M23" s="114"/>
      <c r="N23" s="114"/>
      <c r="O23" s="169"/>
      <c r="P23" s="162" t="s">
        <v>22</v>
      </c>
      <c r="Q23" s="489" t="s">
        <v>19</v>
      </c>
      <c r="R23" s="489"/>
      <c r="S23" s="163" t="s">
        <v>82</v>
      </c>
      <c r="T23" s="285"/>
      <c r="U23" s="285"/>
      <c r="V23" s="285"/>
      <c r="W23" s="285"/>
      <c r="X23" s="284"/>
      <c r="Y23" s="284"/>
      <c r="Z23" s="284"/>
      <c r="AA23" s="284"/>
      <c r="AB23" s="288"/>
      <c r="AC23" s="288"/>
    </row>
    <row r="24" spans="1:29" ht="24" customHeight="1">
      <c r="A24" s="153"/>
      <c r="B24" s="153"/>
      <c r="C24" s="114"/>
      <c r="D24" s="114"/>
      <c r="E24" s="121"/>
      <c r="F24" s="121"/>
      <c r="G24" s="114"/>
      <c r="H24" s="114"/>
      <c r="I24" s="114"/>
      <c r="J24" s="157"/>
      <c r="K24" s="114"/>
      <c r="L24" s="114"/>
      <c r="M24" s="114"/>
      <c r="N24" s="114"/>
      <c r="O24" s="159"/>
      <c r="P24" s="159"/>
      <c r="Q24" s="488">
        <v>43658</v>
      </c>
      <c r="R24" s="488"/>
      <c r="S24" s="114"/>
      <c r="T24" s="291"/>
      <c r="U24" s="291"/>
      <c r="V24" s="291"/>
      <c r="W24" s="291"/>
      <c r="X24" s="284"/>
      <c r="Y24" s="284"/>
      <c r="Z24" s="284"/>
      <c r="AA24" s="284"/>
      <c r="AB24" s="288"/>
      <c r="AC24" s="288"/>
    </row>
    <row r="25" spans="1:29" ht="28.5" customHeight="1">
      <c r="A25" s="153"/>
      <c r="B25" s="153"/>
      <c r="C25" s="114"/>
      <c r="D25" s="114"/>
      <c r="E25" s="121"/>
      <c r="F25" s="121"/>
      <c r="G25" s="114"/>
      <c r="H25" s="114"/>
      <c r="I25" s="114"/>
      <c r="J25" s="157"/>
      <c r="K25" s="114"/>
      <c r="L25" s="114"/>
      <c r="M25" s="114"/>
      <c r="N25" s="114"/>
      <c r="O25" s="164"/>
      <c r="P25" s="164"/>
      <c r="Q25" s="490" t="s">
        <v>23</v>
      </c>
      <c r="R25" s="490"/>
      <c r="S25" s="114"/>
      <c r="T25" s="286"/>
      <c r="U25" s="286"/>
      <c r="V25" s="286"/>
      <c r="W25" s="286"/>
      <c r="X25" s="287"/>
      <c r="Y25" s="287"/>
      <c r="Z25" s="287"/>
      <c r="AA25" s="287"/>
      <c r="AB25" s="288"/>
      <c r="AC25" s="288"/>
    </row>
    <row r="26" spans="1:29" ht="12.75">
      <c r="A26" s="153"/>
      <c r="B26" s="153"/>
      <c r="C26" s="114"/>
      <c r="D26" s="114"/>
      <c r="E26" s="121"/>
      <c r="F26" s="121"/>
      <c r="G26" s="166"/>
      <c r="H26" s="166"/>
      <c r="I26" s="166"/>
      <c r="J26" s="166"/>
      <c r="K26" s="166"/>
      <c r="L26" s="166"/>
      <c r="M26" s="114"/>
      <c r="N26" s="166"/>
      <c r="O26" s="114"/>
      <c r="P26" s="114"/>
      <c r="Q26" s="114"/>
      <c r="R26" s="114"/>
      <c r="S26" s="114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</row>
    <row r="27" spans="1:29" ht="12.75">
      <c r="A27" s="153"/>
      <c r="B27" s="153"/>
      <c r="C27" s="114"/>
      <c r="D27" s="114"/>
      <c r="E27" s="121"/>
      <c r="F27" s="121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</row>
    <row r="28" spans="1:29" ht="12.75">
      <c r="A28" s="153"/>
      <c r="B28" s="153"/>
      <c r="C28" s="114"/>
      <c r="D28" s="114"/>
      <c r="E28" s="121"/>
      <c r="F28" s="121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</row>
    <row r="29" spans="1:29" ht="12.75">
      <c r="A29" s="153"/>
      <c r="B29" s="153"/>
      <c r="C29" s="114"/>
      <c r="D29" s="114"/>
      <c r="E29" s="121"/>
      <c r="F29" s="121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</row>
    <row r="30" spans="1:29" ht="12.75">
      <c r="A30" s="153"/>
      <c r="B30" s="153"/>
      <c r="C30" s="114"/>
      <c r="D30" s="114"/>
      <c r="E30" s="121"/>
      <c r="F30" s="121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</row>
    <row r="31" spans="1:29" ht="12.75">
      <c r="A31" s="153"/>
      <c r="B31" s="153"/>
      <c r="C31" s="114"/>
      <c r="D31" s="114"/>
      <c r="E31" s="121"/>
      <c r="F31" s="121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</row>
    <row r="32" spans="1:29" ht="12.75">
      <c r="A32" s="153"/>
      <c r="B32" s="153"/>
      <c r="C32" s="114"/>
      <c r="D32" s="114"/>
      <c r="E32" s="121"/>
      <c r="F32" s="121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</row>
    <row r="33" spans="1:29" ht="12.75">
      <c r="A33" s="153"/>
      <c r="B33" s="153"/>
      <c r="C33" s="114"/>
      <c r="D33" s="114"/>
      <c r="E33" s="121"/>
      <c r="F33" s="121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</row>
    <row r="34" spans="1:29" ht="12.75">
      <c r="A34" s="153"/>
      <c r="B34" s="153"/>
      <c r="C34" s="114"/>
      <c r="D34" s="114"/>
      <c r="E34" s="121"/>
      <c r="F34" s="121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</row>
    <row r="35" spans="1:29" ht="12.75">
      <c r="A35" s="153"/>
      <c r="B35" s="153"/>
      <c r="C35" s="114"/>
      <c r="D35" s="114"/>
      <c r="E35" s="121"/>
      <c r="F35" s="121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</row>
    <row r="36" spans="1:29" ht="12.75">
      <c r="A36" s="153"/>
      <c r="B36" s="153"/>
      <c r="C36" s="114"/>
      <c r="D36" s="114"/>
      <c r="E36" s="121"/>
      <c r="F36" s="121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</row>
    <row r="37" spans="1:29" ht="12.75">
      <c r="A37" s="153"/>
      <c r="B37" s="153"/>
      <c r="C37" s="114"/>
      <c r="D37" s="114"/>
      <c r="E37" s="121"/>
      <c r="F37" s="121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</row>
    <row r="38" spans="1:29" ht="12.75">
      <c r="A38" s="153"/>
      <c r="B38" s="153"/>
      <c r="C38" s="114"/>
      <c r="D38" s="114"/>
      <c r="E38" s="121"/>
      <c r="F38" s="121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</row>
  </sheetData>
  <sheetProtection sheet="1" objects="1" scenarios="1"/>
  <mergeCells count="39">
    <mergeCell ref="F3:L3"/>
    <mergeCell ref="U13:AA13"/>
    <mergeCell ref="U14:U15"/>
    <mergeCell ref="P12:P14"/>
    <mergeCell ref="S11:S14"/>
    <mergeCell ref="F7:L7"/>
    <mergeCell ref="F5:L5"/>
    <mergeCell ref="F6:L6"/>
    <mergeCell ref="M13:M14"/>
    <mergeCell ref="L13:L14"/>
    <mergeCell ref="Q25:R25"/>
    <mergeCell ref="Q24:R24"/>
    <mergeCell ref="N20:O20"/>
    <mergeCell ref="Q20:R20"/>
    <mergeCell ref="N22:O22"/>
    <mergeCell ref="Q21:R21"/>
    <mergeCell ref="Q22:R22"/>
    <mergeCell ref="Q23:R23"/>
    <mergeCell ref="F4:L4"/>
    <mergeCell ref="N11:P11"/>
    <mergeCell ref="I11:I14"/>
    <mergeCell ref="L12:M12"/>
    <mergeCell ref="F11:F14"/>
    <mergeCell ref="G11:G14"/>
    <mergeCell ref="K11:M11"/>
    <mergeCell ref="H11:H14"/>
    <mergeCell ref="A11:A14"/>
    <mergeCell ref="B11:B14"/>
    <mergeCell ref="C11:C14"/>
    <mergeCell ref="D11:D14"/>
    <mergeCell ref="J11:J14"/>
    <mergeCell ref="K12:K14"/>
    <mergeCell ref="E11:E14"/>
    <mergeCell ref="V14:AA14"/>
    <mergeCell ref="O13:O14"/>
    <mergeCell ref="N13:N14"/>
    <mergeCell ref="R12:R14"/>
    <mergeCell ref="Q12:Q14"/>
    <mergeCell ref="N12:O12"/>
  </mergeCells>
  <dataValidations count="5">
    <dataValidation errorStyle="information" allowBlank="1" prompt="выберите год" errorTitle="ОШИБКА!" error="Воспользуйтесь выпадающим списком" sqref="I8"/>
    <dataValidation allowBlank="1" prompt="выберите месяц" errorTitle="ОШИБКА!" error="Воспользуйтесь выпадающим списком" sqref="H8"/>
    <dataValidation allowBlank="1" prompt="Выберите наименование организации" errorTitle="ОШИБКА!" error="Воспользуйтесь выпадающим списком" sqref="F3 N3:O3"/>
    <dataValidation allowBlank="1" prompt="Выберите или введите наименование лесничества" sqref="F5 N5:O5"/>
    <dataValidation type="list" allowBlank="1" showInputMessage="1" showErrorMessage="1" prompt="выберите из списка" errorTitle="ОШИБКА!" error="Воспользуйтесь выпадающим списком" sqref="F17:F18">
      <formula1>ВидыИспользования</formula1>
    </dataValidation>
  </dataValidations>
  <printOptions horizontalCentered="1"/>
  <pageMargins left="0.3937007874015748" right="0.3937007874015748" top="0.3937007874015748" bottom="0.3937007874015748" header="0.2362204724409449" footer="0.15748031496062992"/>
  <pageSetup horizontalDpi="600" verticalDpi="600" orientation="landscape" paperSize="9" scale="95" r:id="rId2"/>
  <colBreaks count="2" manualBreakCount="2">
    <brk id="13" min="2" max="22" man="1"/>
    <brk id="20" min="2" max="2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I179"/>
  <sheetViews>
    <sheetView showZeros="0" zoomScaleSheetLayoutView="100" zoomScalePageLayoutView="0" workbookViewId="0" topLeftCell="A10">
      <selection activeCell="E21" sqref="E21"/>
    </sheetView>
  </sheetViews>
  <sheetFormatPr defaultColWidth="9.140625" defaultRowHeight="15"/>
  <cols>
    <col min="1" max="1" width="8.28125" style="109" bestFit="1" customWidth="1"/>
    <col min="2" max="2" width="72.8515625" style="106" customWidth="1"/>
    <col min="3" max="3" width="11.57421875" style="109" customWidth="1"/>
    <col min="4" max="4" width="8.57421875" style="109" bestFit="1" customWidth="1"/>
    <col min="5" max="5" width="18.00390625" style="110" customWidth="1"/>
    <col min="6" max="6" width="9.140625" style="106" customWidth="1"/>
    <col min="7" max="7" width="39.140625" style="106" bestFit="1" customWidth="1"/>
    <col min="8" max="8" width="17.28125" style="106" customWidth="1"/>
    <col min="9" max="16384" width="9.140625" style="106" customWidth="1"/>
  </cols>
  <sheetData>
    <row r="1" spans="1:9" ht="15">
      <c r="A1" s="317" t="s">
        <v>236</v>
      </c>
      <c r="B1" s="318" t="s">
        <v>14</v>
      </c>
      <c r="C1" s="117" t="str">
        <f>Настройки!C1</f>
        <v>030</v>
      </c>
      <c r="D1" s="117">
        <f>Настройки!D1</f>
        <v>0</v>
      </c>
      <c r="E1" s="319"/>
      <c r="F1" s="320"/>
      <c r="G1" s="320"/>
      <c r="H1" s="320"/>
      <c r="I1" s="320"/>
    </row>
    <row r="2" spans="1:9" ht="12.75">
      <c r="A2" s="321"/>
      <c r="B2" s="321"/>
      <c r="C2" s="322"/>
      <c r="D2" s="322"/>
      <c r="E2" s="321"/>
      <c r="F2" s="323"/>
      <c r="G2" s="323"/>
      <c r="H2" s="323"/>
      <c r="I2" s="323"/>
    </row>
    <row r="3" spans="1:9" ht="15.75">
      <c r="A3" s="324"/>
      <c r="B3" s="498" t="str">
        <f>Настройки!B5</f>
        <v>Липецкая обл. Управление ЛХ</v>
      </c>
      <c r="C3" s="498"/>
      <c r="D3" s="498"/>
      <c r="E3" s="498"/>
      <c r="F3" s="325"/>
      <c r="G3" s="325"/>
      <c r="H3" s="325"/>
      <c r="I3" s="320"/>
    </row>
    <row r="4" spans="1:9" ht="12.75">
      <c r="A4" s="324"/>
      <c r="B4" s="499" t="s">
        <v>237</v>
      </c>
      <c r="C4" s="499"/>
      <c r="D4" s="499"/>
      <c r="E4" s="499"/>
      <c r="F4" s="325"/>
      <c r="G4" s="325"/>
      <c r="H4" s="325"/>
      <c r="I4" s="320"/>
    </row>
    <row r="5" spans="1:9" ht="15.75">
      <c r="A5" s="324"/>
      <c r="B5" s="500">
        <f>Настройки!B7</f>
        <v>0</v>
      </c>
      <c r="C5" s="500"/>
      <c r="D5" s="500"/>
      <c r="E5" s="500"/>
      <c r="F5" s="325"/>
      <c r="G5" s="325"/>
      <c r="H5" s="325"/>
      <c r="I5" s="320"/>
    </row>
    <row r="6" spans="1:9" ht="12.75">
      <c r="A6" s="324"/>
      <c r="B6" s="501" t="s">
        <v>403</v>
      </c>
      <c r="C6" s="499"/>
      <c r="D6" s="499"/>
      <c r="E6" s="499"/>
      <c r="F6" s="325"/>
      <c r="G6" s="325"/>
      <c r="H6" s="325"/>
      <c r="I6" s="320"/>
    </row>
    <row r="7" spans="1:9" ht="15.75">
      <c r="A7" s="326"/>
      <c r="B7" s="326"/>
      <c r="C7" s="326"/>
      <c r="D7" s="326"/>
      <c r="E7" s="326"/>
      <c r="F7" s="327"/>
      <c r="G7" s="327"/>
      <c r="H7" s="327"/>
      <c r="I7" s="327"/>
    </row>
    <row r="8" spans="1:9" ht="34.5" customHeight="1">
      <c r="A8" s="505" t="s">
        <v>402</v>
      </c>
      <c r="B8" s="505"/>
      <c r="C8" s="505"/>
      <c r="D8" s="505"/>
      <c r="E8" s="505"/>
      <c r="F8" s="327"/>
      <c r="G8" s="327"/>
      <c r="H8" s="327"/>
      <c r="I8" s="327"/>
    </row>
    <row r="9" spans="1:9" ht="15.75">
      <c r="A9" s="328"/>
      <c r="B9" s="329" t="str">
        <f>"за  "&amp;Настройки!C12&amp;"  "&amp;Настройки!D12&amp;"  года"</f>
        <v>за  июнь  2019  года</v>
      </c>
      <c r="C9" s="320"/>
      <c r="D9" s="320"/>
      <c r="E9" s="320"/>
      <c r="F9" s="320"/>
      <c r="G9" s="327"/>
      <c r="H9" s="327"/>
      <c r="I9" s="327"/>
    </row>
    <row r="10" spans="1:9" ht="7.5" customHeight="1">
      <c r="A10" s="328"/>
      <c r="B10" s="121"/>
      <c r="C10" s="320"/>
      <c r="D10" s="320"/>
      <c r="E10" s="320"/>
      <c r="F10" s="320"/>
      <c r="G10" s="327"/>
      <c r="H10" s="327"/>
      <c r="I10" s="327"/>
    </row>
    <row r="11" spans="1:9" ht="15.75">
      <c r="A11" s="324"/>
      <c r="B11" s="320"/>
      <c r="C11" s="320"/>
      <c r="D11" s="320"/>
      <c r="E11" s="330" t="s">
        <v>404</v>
      </c>
      <c r="F11" s="331"/>
      <c r="G11" s="331"/>
      <c r="H11" s="332"/>
      <c r="I11" s="320"/>
    </row>
    <row r="12" spans="1:9" ht="12.75">
      <c r="A12" s="502" t="s">
        <v>238</v>
      </c>
      <c r="B12" s="503" t="s">
        <v>239</v>
      </c>
      <c r="C12" s="504" t="s">
        <v>240</v>
      </c>
      <c r="D12" s="504" t="s">
        <v>241</v>
      </c>
      <c r="E12" s="503" t="s">
        <v>67</v>
      </c>
      <c r="F12" s="320"/>
      <c r="G12" s="320"/>
      <c r="H12" s="136">
        <f>COUNTIF(H15:H19,"&lt;&gt;0")</f>
        <v>0</v>
      </c>
      <c r="I12" s="320"/>
    </row>
    <row r="13" spans="1:9" ht="15.75">
      <c r="A13" s="502"/>
      <c r="B13" s="503"/>
      <c r="C13" s="504"/>
      <c r="D13" s="504"/>
      <c r="E13" s="503"/>
      <c r="F13" s="320"/>
      <c r="G13" s="506" t="s">
        <v>102</v>
      </c>
      <c r="H13" s="506"/>
      <c r="I13" s="320"/>
    </row>
    <row r="14" spans="1:9" ht="13.5" customHeight="1">
      <c r="A14" s="333" t="s">
        <v>16</v>
      </c>
      <c r="B14" s="333" t="s">
        <v>408</v>
      </c>
      <c r="C14" s="333" t="s">
        <v>18</v>
      </c>
      <c r="D14" s="333" t="s">
        <v>192</v>
      </c>
      <c r="E14" s="333">
        <v>1</v>
      </c>
      <c r="F14" s="320"/>
      <c r="G14" s="334" t="s">
        <v>242</v>
      </c>
      <c r="H14" s="334" t="s">
        <v>243</v>
      </c>
      <c r="I14" s="320"/>
    </row>
    <row r="15" spans="1:9" ht="16.5" customHeight="1">
      <c r="A15" s="335"/>
      <c r="B15" s="336" t="s">
        <v>244</v>
      </c>
      <c r="C15" s="337" t="s">
        <v>245</v>
      </c>
      <c r="D15" s="337">
        <v>10000</v>
      </c>
      <c r="E15" s="409">
        <f>E16+E19+E20+E21</f>
        <v>2875.6000000000004</v>
      </c>
      <c r="F15" s="320"/>
      <c r="G15" s="339" t="s">
        <v>246</v>
      </c>
      <c r="H15" s="340">
        <f>IF(E27&gt;=E29,0,E29-E27)</f>
        <v>0</v>
      </c>
      <c r="I15" s="320"/>
    </row>
    <row r="16" spans="1:9" ht="25.5">
      <c r="A16" s="341"/>
      <c r="B16" s="342" t="s">
        <v>247</v>
      </c>
      <c r="C16" s="337" t="s">
        <v>245</v>
      </c>
      <c r="D16" s="337">
        <v>10010</v>
      </c>
      <c r="E16" s="409">
        <f>E17+E18</f>
        <v>1489.4</v>
      </c>
      <c r="F16" s="320"/>
      <c r="G16" s="339" t="s">
        <v>248</v>
      </c>
      <c r="H16" s="340">
        <f>IF(E28&gt;=E30,0,E30-E28)</f>
        <v>0</v>
      </c>
      <c r="I16" s="320"/>
    </row>
    <row r="17" spans="1:9" ht="25.5">
      <c r="A17" s="507"/>
      <c r="B17" s="342" t="s">
        <v>249</v>
      </c>
      <c r="C17" s="337" t="s">
        <v>245</v>
      </c>
      <c r="D17" s="337">
        <v>10011</v>
      </c>
      <c r="E17" s="402">
        <f>145.7+1.2</f>
        <v>146.89999999999998</v>
      </c>
      <c r="F17" s="320"/>
      <c r="G17" s="339" t="s">
        <v>250</v>
      </c>
      <c r="H17" s="340">
        <f>IF(E141&gt;=E143,0,E143-E141)</f>
        <v>0</v>
      </c>
      <c r="I17" s="320"/>
    </row>
    <row r="18" spans="1:9" ht="15" customHeight="1">
      <c r="A18" s="507"/>
      <c r="B18" s="343" t="s">
        <v>251</v>
      </c>
      <c r="C18" s="337" t="s">
        <v>245</v>
      </c>
      <c r="D18" s="337">
        <v>10012</v>
      </c>
      <c r="E18" s="402">
        <v>1342.5</v>
      </c>
      <c r="F18" s="320"/>
      <c r="G18" s="339" t="s">
        <v>252</v>
      </c>
      <c r="H18" s="340">
        <f>IF(E142&gt;=E144,0,E144-E142)</f>
        <v>0</v>
      </c>
      <c r="I18" s="320"/>
    </row>
    <row r="19" spans="1:9" ht="15.75" customHeight="1">
      <c r="A19" s="341"/>
      <c r="B19" s="344" t="s">
        <v>253</v>
      </c>
      <c r="C19" s="337" t="s">
        <v>245</v>
      </c>
      <c r="D19" s="337">
        <v>10020</v>
      </c>
      <c r="E19" s="402"/>
      <c r="F19" s="320"/>
      <c r="G19" s="339" t="s">
        <v>254</v>
      </c>
      <c r="H19" s="340">
        <f>IF(E161&gt;=E162,0,E162-E161)</f>
        <v>0</v>
      </c>
      <c r="I19" s="320"/>
    </row>
    <row r="20" spans="1:9" ht="25.5">
      <c r="A20" s="341"/>
      <c r="B20" s="345" t="s">
        <v>255</v>
      </c>
      <c r="C20" s="337" t="s">
        <v>245</v>
      </c>
      <c r="D20" s="337">
        <v>10030</v>
      </c>
      <c r="E20" s="402">
        <v>906.7</v>
      </c>
      <c r="F20" s="320"/>
      <c r="G20" s="346"/>
      <c r="H20" s="136">
        <f>COUNTIF(H23:H28,"&lt;&gt;0")</f>
        <v>0</v>
      </c>
      <c r="I20" s="320"/>
    </row>
    <row r="21" spans="1:9" ht="15.75" customHeight="1">
      <c r="A21" s="341"/>
      <c r="B21" s="344" t="s">
        <v>256</v>
      </c>
      <c r="C21" s="337" t="s">
        <v>245</v>
      </c>
      <c r="D21" s="337">
        <v>10040</v>
      </c>
      <c r="E21" s="402">
        <v>479.5</v>
      </c>
      <c r="F21" s="320"/>
      <c r="G21" s="509" t="s">
        <v>454</v>
      </c>
      <c r="H21" s="510"/>
      <c r="I21" s="320"/>
    </row>
    <row r="22" spans="1:9" ht="12.75">
      <c r="A22" s="502" t="s">
        <v>257</v>
      </c>
      <c r="B22" s="508" t="s">
        <v>258</v>
      </c>
      <c r="C22" s="337" t="s">
        <v>259</v>
      </c>
      <c r="D22" s="337">
        <v>11010</v>
      </c>
      <c r="E22" s="402">
        <f>5+5+2+9</f>
        <v>21</v>
      </c>
      <c r="F22" s="320"/>
      <c r="G22" s="348" t="s">
        <v>419</v>
      </c>
      <c r="H22" s="348" t="s">
        <v>243</v>
      </c>
      <c r="I22" s="320"/>
    </row>
    <row r="23" spans="1:9" ht="12.75">
      <c r="A23" s="502"/>
      <c r="B23" s="508"/>
      <c r="C23" s="337" t="s">
        <v>245</v>
      </c>
      <c r="D23" s="337">
        <v>11020</v>
      </c>
      <c r="E23" s="402">
        <f>54.3+115.1+2.1+93.3</f>
        <v>264.79999999999995</v>
      </c>
      <c r="F23" s="320"/>
      <c r="G23" s="349" t="s">
        <v>420</v>
      </c>
      <c r="H23" s="350">
        <f>E15-'17-ОИП'!L19</f>
        <v>0</v>
      </c>
      <c r="I23" s="320"/>
    </row>
    <row r="24" spans="1:9" ht="12.75">
      <c r="A24" s="502" t="s">
        <v>260</v>
      </c>
      <c r="B24" s="508" t="s">
        <v>410</v>
      </c>
      <c r="C24" s="337" t="s">
        <v>259</v>
      </c>
      <c r="D24" s="337">
        <v>12010</v>
      </c>
      <c r="E24" s="402">
        <v>3</v>
      </c>
      <c r="F24" s="320"/>
      <c r="G24" s="349" t="s">
        <v>422</v>
      </c>
      <c r="H24" s="350">
        <f>E16-'17-ОИП'!L21</f>
        <v>0</v>
      </c>
      <c r="I24" s="320"/>
    </row>
    <row r="25" spans="1:9" ht="12.75">
      <c r="A25" s="502"/>
      <c r="B25" s="508"/>
      <c r="C25" s="337" t="s">
        <v>245</v>
      </c>
      <c r="D25" s="337">
        <v>12020</v>
      </c>
      <c r="E25" s="402">
        <f>66+79.4</f>
        <v>145.4</v>
      </c>
      <c r="F25" s="320"/>
      <c r="G25" s="349" t="s">
        <v>421</v>
      </c>
      <c r="H25" s="350">
        <f>E19-'17-ОИП'!L20</f>
        <v>0</v>
      </c>
      <c r="I25" s="320"/>
    </row>
    <row r="26" spans="1:9" ht="25.5">
      <c r="A26" s="351" t="s">
        <v>261</v>
      </c>
      <c r="B26" s="352" t="s">
        <v>411</v>
      </c>
      <c r="C26" s="337" t="s">
        <v>259</v>
      </c>
      <c r="D26" s="337">
        <v>13010</v>
      </c>
      <c r="E26" s="402"/>
      <c r="F26" s="320"/>
      <c r="G26" s="349" t="s">
        <v>423</v>
      </c>
      <c r="H26" s="350">
        <f>E20-'17-ОИП'!L27</f>
        <v>0</v>
      </c>
      <c r="I26" s="320"/>
    </row>
    <row r="27" spans="1:9" ht="12.75">
      <c r="A27" s="502" t="s">
        <v>262</v>
      </c>
      <c r="B27" s="508" t="s">
        <v>263</v>
      </c>
      <c r="C27" s="337" t="s">
        <v>259</v>
      </c>
      <c r="D27" s="337">
        <v>14010</v>
      </c>
      <c r="E27" s="402"/>
      <c r="F27" s="320"/>
      <c r="G27" s="349" t="s">
        <v>424</v>
      </c>
      <c r="H27" s="350">
        <f>E21-('17-ОИП'!L24+'17-ОИП'!L25+'17-ОИП'!L26)</f>
        <v>0</v>
      </c>
      <c r="I27" s="320"/>
    </row>
    <row r="28" spans="1:9" ht="12.75">
      <c r="A28" s="502"/>
      <c r="B28" s="508"/>
      <c r="C28" s="337" t="s">
        <v>245</v>
      </c>
      <c r="D28" s="337">
        <v>14020</v>
      </c>
      <c r="E28" s="402"/>
      <c r="F28" s="320"/>
      <c r="G28" s="349" t="s">
        <v>425</v>
      </c>
      <c r="H28" s="350">
        <f>E161-'17-ОИП'!Q19</f>
        <v>0</v>
      </c>
      <c r="I28" s="320"/>
    </row>
    <row r="29" spans="1:9" ht="12.75">
      <c r="A29" s="507" t="s">
        <v>264</v>
      </c>
      <c r="B29" s="511" t="s">
        <v>265</v>
      </c>
      <c r="C29" s="337" t="s">
        <v>259</v>
      </c>
      <c r="D29" s="337">
        <v>14021</v>
      </c>
      <c r="E29" s="402"/>
      <c r="F29" s="320"/>
      <c r="G29" s="320"/>
      <c r="H29" s="320"/>
      <c r="I29" s="320"/>
    </row>
    <row r="30" spans="1:9" ht="12.75">
      <c r="A30" s="507"/>
      <c r="B30" s="511"/>
      <c r="C30" s="337" t="s">
        <v>245</v>
      </c>
      <c r="D30" s="337">
        <v>14022</v>
      </c>
      <c r="E30" s="402"/>
      <c r="F30" s="320"/>
      <c r="G30" s="320"/>
      <c r="H30" s="320"/>
      <c r="I30" s="320"/>
    </row>
    <row r="31" spans="1:9" ht="38.25">
      <c r="A31" s="351" t="s">
        <v>266</v>
      </c>
      <c r="B31" s="352" t="s">
        <v>412</v>
      </c>
      <c r="C31" s="337" t="s">
        <v>267</v>
      </c>
      <c r="D31" s="353">
        <v>15010</v>
      </c>
      <c r="E31" s="402"/>
      <c r="F31" s="320"/>
      <c r="G31" s="320"/>
      <c r="H31" s="320"/>
      <c r="I31" s="320"/>
    </row>
    <row r="32" spans="1:9" ht="25.5">
      <c r="A32" s="351" t="s">
        <v>268</v>
      </c>
      <c r="B32" s="354" t="s">
        <v>269</v>
      </c>
      <c r="C32" s="353" t="s">
        <v>259</v>
      </c>
      <c r="D32" s="337">
        <v>16010</v>
      </c>
      <c r="E32" s="402">
        <v>174</v>
      </c>
      <c r="F32" s="320"/>
      <c r="G32" s="320"/>
      <c r="H32" s="320"/>
      <c r="I32" s="320"/>
    </row>
    <row r="33" spans="1:9" ht="12.75">
      <c r="A33" s="341" t="s">
        <v>270</v>
      </c>
      <c r="B33" s="343" t="s">
        <v>271</v>
      </c>
      <c r="C33" s="337" t="s">
        <v>245</v>
      </c>
      <c r="D33" s="337">
        <v>16020</v>
      </c>
      <c r="E33" s="402">
        <v>498.3</v>
      </c>
      <c r="F33" s="320"/>
      <c r="G33" s="320"/>
      <c r="H33" s="320"/>
      <c r="I33" s="320"/>
    </row>
    <row r="34" spans="1:9" ht="12.75">
      <c r="A34" s="502" t="s">
        <v>272</v>
      </c>
      <c r="B34" s="508" t="s">
        <v>413</v>
      </c>
      <c r="C34" s="337" t="s">
        <v>259</v>
      </c>
      <c r="D34" s="337">
        <v>17010</v>
      </c>
      <c r="E34" s="411">
        <f>E36+E38</f>
        <v>0</v>
      </c>
      <c r="F34" s="320"/>
      <c r="G34" s="320"/>
      <c r="H34" s="320"/>
      <c r="I34" s="320"/>
    </row>
    <row r="35" spans="1:9" ht="12.75">
      <c r="A35" s="502"/>
      <c r="B35" s="508"/>
      <c r="C35" s="337" t="s">
        <v>245</v>
      </c>
      <c r="D35" s="337">
        <v>17020</v>
      </c>
      <c r="E35" s="338">
        <f>E37+E39</f>
        <v>0</v>
      </c>
      <c r="F35" s="320"/>
      <c r="G35" s="320"/>
      <c r="H35" s="320"/>
      <c r="I35" s="320"/>
    </row>
    <row r="36" spans="1:9" ht="12.75">
      <c r="A36" s="507" t="s">
        <v>273</v>
      </c>
      <c r="B36" s="511" t="s">
        <v>274</v>
      </c>
      <c r="C36" s="337" t="s">
        <v>259</v>
      </c>
      <c r="D36" s="337">
        <v>17021</v>
      </c>
      <c r="E36" s="347"/>
      <c r="F36" s="320"/>
      <c r="G36" s="320"/>
      <c r="H36" s="320"/>
      <c r="I36" s="320"/>
    </row>
    <row r="37" spans="1:9" s="105" customFormat="1" ht="12.75">
      <c r="A37" s="507"/>
      <c r="B37" s="512"/>
      <c r="C37" s="337" t="s">
        <v>245</v>
      </c>
      <c r="D37" s="337">
        <v>17022</v>
      </c>
      <c r="E37" s="401"/>
      <c r="F37" s="320"/>
      <c r="G37" s="320"/>
      <c r="H37" s="320"/>
      <c r="I37" s="320"/>
    </row>
    <row r="38" spans="1:9" ht="12.75">
      <c r="A38" s="507" t="s">
        <v>275</v>
      </c>
      <c r="B38" s="513" t="s">
        <v>276</v>
      </c>
      <c r="C38" s="337" t="s">
        <v>259</v>
      </c>
      <c r="D38" s="337">
        <v>17023</v>
      </c>
      <c r="E38" s="347"/>
      <c r="F38" s="320"/>
      <c r="G38" s="320"/>
      <c r="H38" s="320"/>
      <c r="I38" s="320"/>
    </row>
    <row r="39" spans="1:9" ht="12.75">
      <c r="A39" s="507"/>
      <c r="B39" s="513"/>
      <c r="C39" s="337" t="s">
        <v>245</v>
      </c>
      <c r="D39" s="337">
        <v>17024</v>
      </c>
      <c r="E39" s="401"/>
      <c r="F39" s="320"/>
      <c r="G39" s="320"/>
      <c r="H39" s="320"/>
      <c r="I39" s="320"/>
    </row>
    <row r="40" spans="1:9" ht="12.75">
      <c r="A40" s="514" t="s">
        <v>277</v>
      </c>
      <c r="B40" s="516" t="s">
        <v>414</v>
      </c>
      <c r="C40" s="337" t="s">
        <v>259</v>
      </c>
      <c r="D40" s="337">
        <v>18010</v>
      </c>
      <c r="E40" s="355">
        <f>E42+E50</f>
        <v>0</v>
      </c>
      <c r="F40" s="320"/>
      <c r="G40" s="320"/>
      <c r="H40" s="320"/>
      <c r="I40" s="320"/>
    </row>
    <row r="41" spans="1:9" ht="17.25" customHeight="1">
      <c r="A41" s="515"/>
      <c r="B41" s="517"/>
      <c r="C41" s="337" t="s">
        <v>245</v>
      </c>
      <c r="D41" s="337">
        <v>18020</v>
      </c>
      <c r="E41" s="338">
        <f>E43+E51</f>
        <v>0</v>
      </c>
      <c r="F41" s="320"/>
      <c r="G41" s="320"/>
      <c r="H41" s="320"/>
      <c r="I41" s="320"/>
    </row>
    <row r="42" spans="1:9" ht="17.25" customHeight="1">
      <c r="A42" s="507" t="s">
        <v>278</v>
      </c>
      <c r="B42" s="518" t="s">
        <v>279</v>
      </c>
      <c r="C42" s="337" t="s">
        <v>259</v>
      </c>
      <c r="D42" s="337">
        <v>18030</v>
      </c>
      <c r="E42" s="355">
        <f>E44+E46+E48</f>
        <v>0</v>
      </c>
      <c r="F42" s="320"/>
      <c r="G42" s="320"/>
      <c r="H42" s="320"/>
      <c r="I42" s="320"/>
    </row>
    <row r="43" spans="1:9" ht="13.5" customHeight="1">
      <c r="A43" s="507"/>
      <c r="B43" s="518"/>
      <c r="C43" s="337" t="s">
        <v>245</v>
      </c>
      <c r="D43" s="337">
        <v>18031</v>
      </c>
      <c r="E43" s="356">
        <f>E45+E47+E49</f>
        <v>0</v>
      </c>
      <c r="F43" s="320"/>
      <c r="G43" s="320"/>
      <c r="H43" s="320"/>
      <c r="I43" s="320"/>
    </row>
    <row r="44" spans="1:9" ht="12.75">
      <c r="A44" s="519" t="s">
        <v>280</v>
      </c>
      <c r="B44" s="521" t="s">
        <v>281</v>
      </c>
      <c r="C44" s="357" t="s">
        <v>259</v>
      </c>
      <c r="D44" s="337">
        <v>18032</v>
      </c>
      <c r="E44" s="347"/>
      <c r="F44" s="320"/>
      <c r="G44" s="320"/>
      <c r="H44" s="320"/>
      <c r="I44" s="320"/>
    </row>
    <row r="45" spans="1:9" ht="15.75" customHeight="1">
      <c r="A45" s="520"/>
      <c r="B45" s="521"/>
      <c r="C45" s="337" t="s">
        <v>245</v>
      </c>
      <c r="D45" s="337">
        <v>18033</v>
      </c>
      <c r="E45" s="347"/>
      <c r="F45" s="320"/>
      <c r="G45" s="320"/>
      <c r="H45" s="320"/>
      <c r="I45" s="320"/>
    </row>
    <row r="46" spans="1:9" ht="12.75">
      <c r="A46" s="507" t="s">
        <v>282</v>
      </c>
      <c r="B46" s="522" t="s">
        <v>283</v>
      </c>
      <c r="C46" s="337" t="s">
        <v>259</v>
      </c>
      <c r="D46" s="337">
        <v>18034</v>
      </c>
      <c r="E46" s="347"/>
      <c r="F46" s="320"/>
      <c r="G46" s="320"/>
      <c r="H46" s="320"/>
      <c r="I46" s="320"/>
    </row>
    <row r="47" spans="1:9" ht="16.5" customHeight="1">
      <c r="A47" s="507"/>
      <c r="B47" s="523"/>
      <c r="C47" s="337" t="s">
        <v>245</v>
      </c>
      <c r="D47" s="337">
        <v>18035</v>
      </c>
      <c r="E47" s="347"/>
      <c r="F47" s="320"/>
      <c r="G47" s="320"/>
      <c r="H47" s="320"/>
      <c r="I47" s="320"/>
    </row>
    <row r="48" spans="1:9" ht="12.75">
      <c r="A48" s="507" t="s">
        <v>284</v>
      </c>
      <c r="B48" s="511" t="s">
        <v>285</v>
      </c>
      <c r="C48" s="337" t="s">
        <v>259</v>
      </c>
      <c r="D48" s="337">
        <v>18036</v>
      </c>
      <c r="E48" s="347"/>
      <c r="F48" s="320"/>
      <c r="G48" s="320"/>
      <c r="H48" s="320"/>
      <c r="I48" s="320"/>
    </row>
    <row r="49" spans="1:9" ht="12.75">
      <c r="A49" s="507"/>
      <c r="B49" s="511"/>
      <c r="C49" s="337" t="s">
        <v>245</v>
      </c>
      <c r="D49" s="337">
        <v>18037</v>
      </c>
      <c r="E49" s="347"/>
      <c r="F49" s="320"/>
      <c r="G49" s="320"/>
      <c r="H49" s="320"/>
      <c r="I49" s="320"/>
    </row>
    <row r="50" spans="1:9" ht="12.75">
      <c r="A50" s="507" t="s">
        <v>438</v>
      </c>
      <c r="B50" s="511" t="s">
        <v>286</v>
      </c>
      <c r="C50" s="337" t="s">
        <v>259</v>
      </c>
      <c r="D50" s="337">
        <v>18040</v>
      </c>
      <c r="E50" s="347"/>
      <c r="F50" s="320"/>
      <c r="G50" s="320"/>
      <c r="H50" s="320"/>
      <c r="I50" s="320"/>
    </row>
    <row r="51" spans="1:9" ht="12.75">
      <c r="A51" s="507"/>
      <c r="B51" s="511"/>
      <c r="C51" s="337" t="s">
        <v>245</v>
      </c>
      <c r="D51" s="337">
        <v>18041</v>
      </c>
      <c r="E51" s="347"/>
      <c r="F51" s="320"/>
      <c r="G51" s="320"/>
      <c r="H51" s="320"/>
      <c r="I51" s="320"/>
    </row>
    <row r="52" spans="1:9" ht="12.75">
      <c r="A52" s="514" t="s">
        <v>287</v>
      </c>
      <c r="B52" s="516" t="s">
        <v>415</v>
      </c>
      <c r="C52" s="337" t="s">
        <v>259</v>
      </c>
      <c r="D52" s="353">
        <v>19010</v>
      </c>
      <c r="E52" s="355">
        <f>E54+E75</f>
        <v>0</v>
      </c>
      <c r="F52" s="358"/>
      <c r="G52" s="320"/>
      <c r="H52" s="320"/>
      <c r="I52" s="320"/>
    </row>
    <row r="53" spans="1:9" ht="12.75">
      <c r="A53" s="520"/>
      <c r="B53" s="517"/>
      <c r="C53" s="337" t="s">
        <v>245</v>
      </c>
      <c r="D53" s="353">
        <v>19020</v>
      </c>
      <c r="E53" s="338">
        <f>E55+E76</f>
        <v>0</v>
      </c>
      <c r="F53" s="320"/>
      <c r="G53" s="320"/>
      <c r="H53" s="320"/>
      <c r="I53" s="320"/>
    </row>
    <row r="54" spans="1:9" ht="12.75">
      <c r="A54" s="524" t="s">
        <v>288</v>
      </c>
      <c r="B54" s="518" t="s">
        <v>289</v>
      </c>
      <c r="C54" s="337" t="s">
        <v>259</v>
      </c>
      <c r="D54" s="353">
        <v>19110</v>
      </c>
      <c r="E54" s="355">
        <f>E56+E57+E59+E61+E63+E65+E67+E69+E71+E73</f>
        <v>0</v>
      </c>
      <c r="F54" s="320"/>
      <c r="G54" s="320"/>
      <c r="H54" s="320"/>
      <c r="I54" s="320"/>
    </row>
    <row r="55" spans="1:9" ht="12.75">
      <c r="A55" s="524"/>
      <c r="B55" s="518"/>
      <c r="C55" s="337" t="s">
        <v>245</v>
      </c>
      <c r="D55" s="353">
        <v>19120</v>
      </c>
      <c r="E55" s="338">
        <f>E58+E60+E62+E64+E66+E68+E70+E72+E74</f>
        <v>0</v>
      </c>
      <c r="F55" s="320"/>
      <c r="G55" s="320"/>
      <c r="H55" s="320"/>
      <c r="I55" s="320"/>
    </row>
    <row r="56" spans="1:9" ht="12.75">
      <c r="A56" s="341" t="s">
        <v>290</v>
      </c>
      <c r="B56" s="336" t="s">
        <v>291</v>
      </c>
      <c r="C56" s="337" t="s">
        <v>259</v>
      </c>
      <c r="D56" s="353">
        <v>19121</v>
      </c>
      <c r="E56" s="347"/>
      <c r="F56" s="320"/>
      <c r="G56" s="320"/>
      <c r="H56" s="320"/>
      <c r="I56" s="320"/>
    </row>
    <row r="57" spans="1:9" ht="12" customHeight="1">
      <c r="A57" s="507" t="s">
        <v>292</v>
      </c>
      <c r="B57" s="511" t="s">
        <v>293</v>
      </c>
      <c r="C57" s="337" t="s">
        <v>259</v>
      </c>
      <c r="D57" s="337">
        <v>19122</v>
      </c>
      <c r="E57" s="347"/>
      <c r="F57" s="320"/>
      <c r="G57" s="320"/>
      <c r="H57" s="320"/>
      <c r="I57" s="320"/>
    </row>
    <row r="58" spans="1:9" ht="12.75">
      <c r="A58" s="507"/>
      <c r="B58" s="511"/>
      <c r="C58" s="337" t="s">
        <v>245</v>
      </c>
      <c r="D58" s="337">
        <v>19123</v>
      </c>
      <c r="E58" s="347"/>
      <c r="F58" s="320"/>
      <c r="G58" s="320"/>
      <c r="H58" s="320"/>
      <c r="I58" s="320"/>
    </row>
    <row r="59" spans="1:9" ht="12.75">
      <c r="A59" s="525" t="s">
        <v>294</v>
      </c>
      <c r="B59" s="526" t="s">
        <v>295</v>
      </c>
      <c r="C59" s="337" t="s">
        <v>259</v>
      </c>
      <c r="D59" s="337">
        <v>19124</v>
      </c>
      <c r="E59" s="347"/>
      <c r="F59" s="320"/>
      <c r="G59" s="320"/>
      <c r="H59" s="320"/>
      <c r="I59" s="320"/>
    </row>
    <row r="60" spans="1:9" ht="12.75">
      <c r="A60" s="520"/>
      <c r="B60" s="523"/>
      <c r="C60" s="337" t="s">
        <v>245</v>
      </c>
      <c r="D60" s="337">
        <v>19125</v>
      </c>
      <c r="E60" s="347"/>
      <c r="F60" s="320"/>
      <c r="G60" s="320"/>
      <c r="H60" s="320"/>
      <c r="I60" s="320"/>
    </row>
    <row r="61" spans="1:9" ht="12.75">
      <c r="A61" s="507" t="s">
        <v>296</v>
      </c>
      <c r="B61" s="511" t="s">
        <v>297</v>
      </c>
      <c r="C61" s="337" t="s">
        <v>259</v>
      </c>
      <c r="D61" s="337">
        <v>19126</v>
      </c>
      <c r="E61" s="347"/>
      <c r="F61" s="320"/>
      <c r="G61" s="320"/>
      <c r="H61" s="320"/>
      <c r="I61" s="320"/>
    </row>
    <row r="62" spans="1:9" ht="12.75">
      <c r="A62" s="507"/>
      <c r="B62" s="511"/>
      <c r="C62" s="337" t="s">
        <v>245</v>
      </c>
      <c r="D62" s="337">
        <v>19127</v>
      </c>
      <c r="E62" s="347"/>
      <c r="F62" s="320"/>
      <c r="G62" s="320"/>
      <c r="H62" s="320"/>
      <c r="I62" s="320"/>
    </row>
    <row r="63" spans="1:9" ht="12.75">
      <c r="A63" s="507" t="s">
        <v>298</v>
      </c>
      <c r="B63" s="511" t="s">
        <v>299</v>
      </c>
      <c r="C63" s="337" t="s">
        <v>259</v>
      </c>
      <c r="D63" s="337">
        <v>19128</v>
      </c>
      <c r="E63" s="347"/>
      <c r="F63" s="320"/>
      <c r="G63" s="320"/>
      <c r="H63" s="320"/>
      <c r="I63" s="320"/>
    </row>
    <row r="64" spans="1:9" ht="12.75">
      <c r="A64" s="507"/>
      <c r="B64" s="511"/>
      <c r="C64" s="337" t="s">
        <v>245</v>
      </c>
      <c r="D64" s="337">
        <v>19129</v>
      </c>
      <c r="E64" s="347"/>
      <c r="F64" s="320"/>
      <c r="G64" s="320"/>
      <c r="H64" s="320"/>
      <c r="I64" s="320"/>
    </row>
    <row r="65" spans="1:9" ht="12.75">
      <c r="A65" s="507" t="s">
        <v>300</v>
      </c>
      <c r="B65" s="511" t="s">
        <v>301</v>
      </c>
      <c r="C65" s="337" t="s">
        <v>259</v>
      </c>
      <c r="D65" s="337">
        <v>19130</v>
      </c>
      <c r="E65" s="347"/>
      <c r="F65" s="320"/>
      <c r="G65" s="320"/>
      <c r="H65" s="320"/>
      <c r="I65" s="320"/>
    </row>
    <row r="66" spans="1:9" ht="12.75">
      <c r="A66" s="507"/>
      <c r="B66" s="511"/>
      <c r="C66" s="337" t="s">
        <v>245</v>
      </c>
      <c r="D66" s="337">
        <v>19131</v>
      </c>
      <c r="E66" s="347"/>
      <c r="F66" s="320"/>
      <c r="G66" s="320"/>
      <c r="H66" s="320"/>
      <c r="I66" s="320"/>
    </row>
    <row r="67" spans="1:9" ht="12.75">
      <c r="A67" s="507" t="s">
        <v>302</v>
      </c>
      <c r="B67" s="511" t="s">
        <v>416</v>
      </c>
      <c r="C67" s="337" t="s">
        <v>259</v>
      </c>
      <c r="D67" s="337">
        <v>19132</v>
      </c>
      <c r="E67" s="347"/>
      <c r="F67" s="320"/>
      <c r="G67" s="320"/>
      <c r="H67" s="320"/>
      <c r="I67" s="320"/>
    </row>
    <row r="68" spans="1:9" ht="12.75">
      <c r="A68" s="507"/>
      <c r="B68" s="511"/>
      <c r="C68" s="337" t="s">
        <v>245</v>
      </c>
      <c r="D68" s="337">
        <v>19133</v>
      </c>
      <c r="E68" s="347"/>
      <c r="F68" s="320"/>
      <c r="G68" s="320"/>
      <c r="H68" s="320"/>
      <c r="I68" s="320"/>
    </row>
    <row r="69" spans="1:9" ht="12.75">
      <c r="A69" s="507" t="s">
        <v>303</v>
      </c>
      <c r="B69" s="511" t="s">
        <v>304</v>
      </c>
      <c r="C69" s="337" t="s">
        <v>259</v>
      </c>
      <c r="D69" s="337">
        <v>19134</v>
      </c>
      <c r="E69" s="347"/>
      <c r="F69" s="320"/>
      <c r="G69" s="320"/>
      <c r="H69" s="320"/>
      <c r="I69" s="320"/>
    </row>
    <row r="70" spans="1:9" ht="12.75">
      <c r="A70" s="507"/>
      <c r="B70" s="511"/>
      <c r="C70" s="337" t="s">
        <v>245</v>
      </c>
      <c r="D70" s="337">
        <v>19135</v>
      </c>
      <c r="E70" s="347"/>
      <c r="F70" s="320"/>
      <c r="G70" s="320"/>
      <c r="H70" s="320"/>
      <c r="I70" s="320"/>
    </row>
    <row r="71" spans="1:9" ht="12.75">
      <c r="A71" s="507" t="s">
        <v>305</v>
      </c>
      <c r="B71" s="511" t="s">
        <v>306</v>
      </c>
      <c r="C71" s="337" t="s">
        <v>259</v>
      </c>
      <c r="D71" s="337">
        <v>19136</v>
      </c>
      <c r="E71" s="347"/>
      <c r="F71" s="320"/>
      <c r="G71" s="320"/>
      <c r="H71" s="320"/>
      <c r="I71" s="320"/>
    </row>
    <row r="72" spans="1:9" ht="12.75">
      <c r="A72" s="507"/>
      <c r="B72" s="511"/>
      <c r="C72" s="337" t="s">
        <v>245</v>
      </c>
      <c r="D72" s="337">
        <v>19137</v>
      </c>
      <c r="E72" s="347"/>
      <c r="F72" s="320"/>
      <c r="G72" s="320"/>
      <c r="H72" s="320"/>
      <c r="I72" s="320"/>
    </row>
    <row r="73" spans="1:9" ht="12.75">
      <c r="A73" s="507" t="s">
        <v>307</v>
      </c>
      <c r="B73" s="511" t="s">
        <v>308</v>
      </c>
      <c r="C73" s="337" t="s">
        <v>259</v>
      </c>
      <c r="D73" s="337">
        <v>19138</v>
      </c>
      <c r="E73" s="347"/>
      <c r="F73" s="320"/>
      <c r="G73" s="320"/>
      <c r="H73" s="320"/>
      <c r="I73" s="320"/>
    </row>
    <row r="74" spans="1:9" ht="12.75">
      <c r="A74" s="507"/>
      <c r="B74" s="511"/>
      <c r="C74" s="337" t="s">
        <v>245</v>
      </c>
      <c r="D74" s="337">
        <v>19139</v>
      </c>
      <c r="E74" s="347"/>
      <c r="F74" s="320"/>
      <c r="G74" s="320"/>
      <c r="H74" s="320"/>
      <c r="I74" s="320"/>
    </row>
    <row r="75" spans="1:9" ht="12.75">
      <c r="A75" s="524" t="s">
        <v>309</v>
      </c>
      <c r="B75" s="511" t="s">
        <v>310</v>
      </c>
      <c r="C75" s="337" t="s">
        <v>259</v>
      </c>
      <c r="D75" s="337">
        <v>19210</v>
      </c>
      <c r="E75" s="355">
        <f>E77+E79+E81+E83+E85+E87</f>
        <v>0</v>
      </c>
      <c r="F75" s="320"/>
      <c r="G75" s="320"/>
      <c r="H75" s="320"/>
      <c r="I75" s="320"/>
    </row>
    <row r="76" spans="1:9" ht="12.75" customHeight="1">
      <c r="A76" s="524"/>
      <c r="B76" s="511"/>
      <c r="C76" s="337" t="s">
        <v>245</v>
      </c>
      <c r="D76" s="337">
        <v>19220</v>
      </c>
      <c r="E76" s="338">
        <f>E78+E80+E82+E84+E86+E88</f>
        <v>0</v>
      </c>
      <c r="F76" s="320"/>
      <c r="G76" s="320"/>
      <c r="H76" s="320"/>
      <c r="I76" s="320"/>
    </row>
    <row r="77" spans="1:9" ht="12.75" customHeight="1">
      <c r="A77" s="507" t="s">
        <v>311</v>
      </c>
      <c r="B77" s="511" t="s">
        <v>293</v>
      </c>
      <c r="C77" s="337" t="s">
        <v>259</v>
      </c>
      <c r="D77" s="337">
        <v>19221</v>
      </c>
      <c r="E77" s="347"/>
      <c r="F77" s="320"/>
      <c r="G77" s="320"/>
      <c r="H77" s="320"/>
      <c r="I77" s="320"/>
    </row>
    <row r="78" spans="1:9" ht="12.75" customHeight="1">
      <c r="A78" s="507"/>
      <c r="B78" s="511"/>
      <c r="C78" s="337" t="s">
        <v>245</v>
      </c>
      <c r="D78" s="337">
        <v>19222</v>
      </c>
      <c r="E78" s="401"/>
      <c r="F78" s="320"/>
      <c r="G78" s="320"/>
      <c r="H78" s="320"/>
      <c r="I78" s="320"/>
    </row>
    <row r="79" spans="1:9" ht="12.75">
      <c r="A79" s="507" t="s">
        <v>312</v>
      </c>
      <c r="B79" s="511" t="s">
        <v>313</v>
      </c>
      <c r="C79" s="337" t="s">
        <v>259</v>
      </c>
      <c r="D79" s="337">
        <v>19223</v>
      </c>
      <c r="E79" s="347"/>
      <c r="F79" s="320"/>
      <c r="G79" s="320"/>
      <c r="H79" s="320"/>
      <c r="I79" s="320"/>
    </row>
    <row r="80" spans="1:9" ht="12.75">
      <c r="A80" s="507"/>
      <c r="B80" s="511"/>
      <c r="C80" s="337" t="s">
        <v>245</v>
      </c>
      <c r="D80" s="337">
        <v>19224</v>
      </c>
      <c r="E80" s="401"/>
      <c r="F80" s="320"/>
      <c r="G80" s="320"/>
      <c r="H80" s="320"/>
      <c r="I80" s="320"/>
    </row>
    <row r="81" spans="1:9" ht="12.75">
      <c r="A81" s="507" t="s">
        <v>314</v>
      </c>
      <c r="B81" s="511" t="s">
        <v>299</v>
      </c>
      <c r="C81" s="337" t="s">
        <v>259</v>
      </c>
      <c r="D81" s="337">
        <v>19225</v>
      </c>
      <c r="E81" s="347"/>
      <c r="F81" s="320"/>
      <c r="G81" s="320"/>
      <c r="H81" s="320"/>
      <c r="I81" s="320"/>
    </row>
    <row r="82" spans="1:9" ht="12.75">
      <c r="A82" s="507"/>
      <c r="B82" s="511"/>
      <c r="C82" s="337" t="s">
        <v>245</v>
      </c>
      <c r="D82" s="337">
        <v>19226</v>
      </c>
      <c r="E82" s="401"/>
      <c r="F82" s="320"/>
      <c r="G82" s="320"/>
      <c r="H82" s="320"/>
      <c r="I82" s="320"/>
    </row>
    <row r="83" spans="1:9" ht="12.75">
      <c r="A83" s="507" t="s">
        <v>315</v>
      </c>
      <c r="B83" s="511" t="s">
        <v>306</v>
      </c>
      <c r="C83" s="337" t="s">
        <v>259</v>
      </c>
      <c r="D83" s="337">
        <v>19227</v>
      </c>
      <c r="E83" s="347"/>
      <c r="F83" s="320"/>
      <c r="G83" s="320"/>
      <c r="H83" s="320"/>
      <c r="I83" s="320"/>
    </row>
    <row r="84" spans="1:9" ht="13.5" customHeight="1">
      <c r="A84" s="507"/>
      <c r="B84" s="511"/>
      <c r="C84" s="337" t="s">
        <v>245</v>
      </c>
      <c r="D84" s="337">
        <v>19228</v>
      </c>
      <c r="E84" s="401"/>
      <c r="F84" s="320"/>
      <c r="G84" s="320"/>
      <c r="H84" s="320"/>
      <c r="I84" s="320"/>
    </row>
    <row r="85" spans="1:9" ht="12.75">
      <c r="A85" s="507" t="s">
        <v>434</v>
      </c>
      <c r="B85" s="537" t="s">
        <v>435</v>
      </c>
      <c r="C85" s="337" t="s">
        <v>259</v>
      </c>
      <c r="D85" s="398">
        <v>19229</v>
      </c>
      <c r="E85" s="347"/>
      <c r="F85" s="320"/>
      <c r="G85" s="320"/>
      <c r="H85" s="320"/>
      <c r="I85" s="320"/>
    </row>
    <row r="86" spans="1:9" ht="13.5" customHeight="1">
      <c r="A86" s="507"/>
      <c r="B86" s="537"/>
      <c r="C86" s="337" t="s">
        <v>245</v>
      </c>
      <c r="D86" s="398">
        <v>19230</v>
      </c>
      <c r="E86" s="401"/>
      <c r="F86" s="320"/>
      <c r="G86" s="320"/>
      <c r="H86" s="320"/>
      <c r="I86" s="320"/>
    </row>
    <row r="87" spans="1:9" ht="12.75">
      <c r="A87" s="507" t="s">
        <v>436</v>
      </c>
      <c r="B87" s="537" t="s">
        <v>437</v>
      </c>
      <c r="C87" s="337" t="s">
        <v>259</v>
      </c>
      <c r="D87" s="398">
        <v>19231</v>
      </c>
      <c r="E87" s="347"/>
      <c r="F87" s="320"/>
      <c r="G87" s="320"/>
      <c r="H87" s="320"/>
      <c r="I87" s="320"/>
    </row>
    <row r="88" spans="1:9" ht="13.5" customHeight="1">
      <c r="A88" s="507"/>
      <c r="B88" s="537"/>
      <c r="C88" s="337" t="s">
        <v>245</v>
      </c>
      <c r="D88" s="398">
        <v>19232</v>
      </c>
      <c r="E88" s="401"/>
      <c r="F88" s="320"/>
      <c r="G88" s="320"/>
      <c r="H88" s="320"/>
      <c r="I88" s="320"/>
    </row>
    <row r="89" spans="1:9" s="107" customFormat="1" ht="12.75">
      <c r="A89" s="504" t="s">
        <v>439</v>
      </c>
      <c r="B89" s="518" t="s">
        <v>316</v>
      </c>
      <c r="C89" s="337" t="s">
        <v>259</v>
      </c>
      <c r="D89" s="337">
        <v>20010</v>
      </c>
      <c r="E89" s="416">
        <f>E91+E93+E95+E97+E99</f>
        <v>3</v>
      </c>
      <c r="F89" s="359"/>
      <c r="G89" s="359"/>
      <c r="H89" s="359"/>
      <c r="I89" s="359"/>
    </row>
    <row r="90" spans="1:9" s="108" customFormat="1" ht="16.5" customHeight="1">
      <c r="A90" s="527"/>
      <c r="B90" s="518"/>
      <c r="C90" s="337" t="s">
        <v>245</v>
      </c>
      <c r="D90" s="337">
        <v>20020</v>
      </c>
      <c r="E90" s="409">
        <f>E92+E94+E96+E98+E100</f>
        <v>1001.7</v>
      </c>
      <c r="F90" s="360"/>
      <c r="G90" s="360"/>
      <c r="H90" s="360"/>
      <c r="I90" s="360"/>
    </row>
    <row r="91" spans="1:9" ht="12.75">
      <c r="A91" s="507" t="s">
        <v>317</v>
      </c>
      <c r="B91" s="522" t="s">
        <v>318</v>
      </c>
      <c r="C91" s="337" t="s">
        <v>259</v>
      </c>
      <c r="D91" s="337">
        <v>20021</v>
      </c>
      <c r="E91" s="410"/>
      <c r="F91" s="320"/>
      <c r="G91" s="320"/>
      <c r="H91" s="320"/>
      <c r="I91" s="320"/>
    </row>
    <row r="92" spans="1:9" ht="12.75">
      <c r="A92" s="507"/>
      <c r="B92" s="523"/>
      <c r="C92" s="337" t="s">
        <v>245</v>
      </c>
      <c r="D92" s="337">
        <v>20022</v>
      </c>
      <c r="E92" s="402"/>
      <c r="F92" s="320"/>
      <c r="G92" s="320"/>
      <c r="H92" s="320"/>
      <c r="I92" s="320"/>
    </row>
    <row r="93" spans="1:9" ht="12.75">
      <c r="A93" s="507" t="s">
        <v>319</v>
      </c>
      <c r="B93" s="511" t="s">
        <v>320</v>
      </c>
      <c r="C93" s="337" t="s">
        <v>259</v>
      </c>
      <c r="D93" s="337">
        <v>20023</v>
      </c>
      <c r="E93" s="410">
        <f>2+1</f>
        <v>3</v>
      </c>
      <c r="F93" s="320"/>
      <c r="G93" s="320"/>
      <c r="H93" s="320"/>
      <c r="I93" s="320"/>
    </row>
    <row r="94" spans="1:9" ht="12.75">
      <c r="A94" s="507"/>
      <c r="B94" s="511"/>
      <c r="C94" s="337" t="s">
        <v>245</v>
      </c>
      <c r="D94" s="337">
        <v>20024</v>
      </c>
      <c r="E94" s="402">
        <f>294.6+707.1</f>
        <v>1001.7</v>
      </c>
      <c r="F94" s="320"/>
      <c r="G94" s="320"/>
      <c r="H94" s="320"/>
      <c r="I94" s="320"/>
    </row>
    <row r="95" spans="1:9" ht="12.75">
      <c r="A95" s="507" t="s">
        <v>321</v>
      </c>
      <c r="B95" s="511" t="s">
        <v>322</v>
      </c>
      <c r="C95" s="337" t="s">
        <v>259</v>
      </c>
      <c r="D95" s="337">
        <v>20025</v>
      </c>
      <c r="E95" s="347"/>
      <c r="F95" s="320"/>
      <c r="G95" s="320"/>
      <c r="H95" s="320"/>
      <c r="I95" s="320"/>
    </row>
    <row r="96" spans="1:9" ht="12.75">
      <c r="A96" s="507"/>
      <c r="B96" s="511"/>
      <c r="C96" s="337" t="s">
        <v>245</v>
      </c>
      <c r="D96" s="337">
        <v>20026</v>
      </c>
      <c r="E96" s="401"/>
      <c r="F96" s="320"/>
      <c r="G96" s="320"/>
      <c r="H96" s="320"/>
      <c r="I96" s="320"/>
    </row>
    <row r="97" spans="1:9" ht="12.75">
      <c r="A97" s="507" t="s">
        <v>323</v>
      </c>
      <c r="B97" s="528" t="s">
        <v>324</v>
      </c>
      <c r="C97" s="337" t="s">
        <v>259</v>
      </c>
      <c r="D97" s="337">
        <v>20027</v>
      </c>
      <c r="E97" s="347"/>
      <c r="F97" s="320"/>
      <c r="G97" s="320"/>
      <c r="H97" s="320"/>
      <c r="I97" s="320"/>
    </row>
    <row r="98" spans="1:9" ht="12.75">
      <c r="A98" s="507"/>
      <c r="B98" s="528"/>
      <c r="C98" s="337" t="s">
        <v>245</v>
      </c>
      <c r="D98" s="337">
        <v>20028</v>
      </c>
      <c r="E98" s="401"/>
      <c r="F98" s="320"/>
      <c r="G98" s="320"/>
      <c r="H98" s="320"/>
      <c r="I98" s="320"/>
    </row>
    <row r="99" spans="1:9" ht="12.75">
      <c r="A99" s="507" t="s">
        <v>325</v>
      </c>
      <c r="B99" s="511" t="s">
        <v>326</v>
      </c>
      <c r="C99" s="337" t="s">
        <v>259</v>
      </c>
      <c r="D99" s="337">
        <v>20029</v>
      </c>
      <c r="E99" s="347"/>
      <c r="F99" s="320"/>
      <c r="G99" s="320"/>
      <c r="H99" s="320"/>
      <c r="I99" s="320"/>
    </row>
    <row r="100" spans="1:9" ht="12.75">
      <c r="A100" s="507"/>
      <c r="B100" s="511"/>
      <c r="C100" s="337" t="s">
        <v>245</v>
      </c>
      <c r="D100" s="337">
        <v>20030</v>
      </c>
      <c r="E100" s="401"/>
      <c r="F100" s="320"/>
      <c r="G100" s="320"/>
      <c r="H100" s="320"/>
      <c r="I100" s="320"/>
    </row>
    <row r="101" spans="1:9" ht="12.75">
      <c r="A101" s="507" t="s">
        <v>327</v>
      </c>
      <c r="B101" s="529" t="s">
        <v>328</v>
      </c>
      <c r="C101" s="337" t="s">
        <v>259</v>
      </c>
      <c r="D101" s="337">
        <v>20031</v>
      </c>
      <c r="E101" s="347"/>
      <c r="F101" s="320"/>
      <c r="G101" s="320"/>
      <c r="H101" s="320"/>
      <c r="I101" s="320"/>
    </row>
    <row r="102" spans="1:9" ht="12.75">
      <c r="A102" s="507"/>
      <c r="B102" s="529"/>
      <c r="C102" s="337" t="s">
        <v>245</v>
      </c>
      <c r="D102" s="337">
        <v>20032</v>
      </c>
      <c r="E102" s="401"/>
      <c r="F102" s="320"/>
      <c r="G102" s="320"/>
      <c r="H102" s="320"/>
      <c r="I102" s="320"/>
    </row>
    <row r="103" spans="1:9" ht="12.75">
      <c r="A103" s="524" t="s">
        <v>329</v>
      </c>
      <c r="B103" s="511" t="s">
        <v>310</v>
      </c>
      <c r="C103" s="337" t="s">
        <v>259</v>
      </c>
      <c r="D103" s="337">
        <v>20110</v>
      </c>
      <c r="E103" s="355">
        <f>E105+E107+E109+E111+E113</f>
        <v>0</v>
      </c>
      <c r="F103" s="320"/>
      <c r="G103" s="320"/>
      <c r="H103" s="320"/>
      <c r="I103" s="320"/>
    </row>
    <row r="104" spans="1:9" ht="12.75">
      <c r="A104" s="524"/>
      <c r="B104" s="511"/>
      <c r="C104" s="337" t="s">
        <v>245</v>
      </c>
      <c r="D104" s="337">
        <v>20120</v>
      </c>
      <c r="E104" s="338">
        <f>E106+E108+E110+E112+E114</f>
        <v>0</v>
      </c>
      <c r="F104" s="320"/>
      <c r="G104" s="320"/>
      <c r="H104" s="320"/>
      <c r="I104" s="320"/>
    </row>
    <row r="105" spans="1:9" ht="12.75">
      <c r="A105" s="507" t="s">
        <v>330</v>
      </c>
      <c r="B105" s="522" t="s">
        <v>331</v>
      </c>
      <c r="C105" s="337" t="s">
        <v>259</v>
      </c>
      <c r="D105" s="337">
        <v>20121</v>
      </c>
      <c r="E105" s="347"/>
      <c r="F105" s="320"/>
      <c r="G105" s="320"/>
      <c r="H105" s="320"/>
      <c r="I105" s="320"/>
    </row>
    <row r="106" spans="1:9" ht="12.75">
      <c r="A106" s="507"/>
      <c r="B106" s="530"/>
      <c r="C106" s="337" t="s">
        <v>245</v>
      </c>
      <c r="D106" s="337">
        <v>20122</v>
      </c>
      <c r="E106" s="401"/>
      <c r="F106" s="320"/>
      <c r="G106" s="320"/>
      <c r="H106" s="320"/>
      <c r="I106" s="320"/>
    </row>
    <row r="107" spans="1:9" ht="12.75">
      <c r="A107" s="507" t="s">
        <v>332</v>
      </c>
      <c r="B107" s="511" t="s">
        <v>333</v>
      </c>
      <c r="C107" s="337" t="s">
        <v>259</v>
      </c>
      <c r="D107" s="337">
        <v>20123</v>
      </c>
      <c r="E107" s="347"/>
      <c r="F107" s="320"/>
      <c r="G107" s="320"/>
      <c r="H107" s="320"/>
      <c r="I107" s="320"/>
    </row>
    <row r="108" spans="1:9" ht="12.75">
      <c r="A108" s="507"/>
      <c r="B108" s="511"/>
      <c r="C108" s="337" t="s">
        <v>245</v>
      </c>
      <c r="D108" s="337">
        <v>20124</v>
      </c>
      <c r="E108" s="401"/>
      <c r="F108" s="320"/>
      <c r="G108" s="320"/>
      <c r="H108" s="320"/>
      <c r="I108" s="320"/>
    </row>
    <row r="109" spans="1:9" ht="12.75">
      <c r="A109" s="507" t="s">
        <v>334</v>
      </c>
      <c r="B109" s="511" t="s">
        <v>335</v>
      </c>
      <c r="C109" s="337" t="s">
        <v>259</v>
      </c>
      <c r="D109" s="337">
        <v>20125</v>
      </c>
      <c r="E109" s="347"/>
      <c r="F109" s="320"/>
      <c r="G109" s="320"/>
      <c r="H109" s="320"/>
      <c r="I109" s="320"/>
    </row>
    <row r="110" spans="1:9" ht="12.75">
      <c r="A110" s="507"/>
      <c r="B110" s="511"/>
      <c r="C110" s="337" t="s">
        <v>245</v>
      </c>
      <c r="D110" s="337">
        <v>20126</v>
      </c>
      <c r="E110" s="401"/>
      <c r="F110" s="320"/>
      <c r="G110" s="320"/>
      <c r="H110" s="320"/>
      <c r="I110" s="320"/>
    </row>
    <row r="111" spans="1:9" ht="12.75">
      <c r="A111" s="507" t="s">
        <v>336</v>
      </c>
      <c r="B111" s="528" t="s">
        <v>337</v>
      </c>
      <c r="C111" s="337" t="s">
        <v>259</v>
      </c>
      <c r="D111" s="337">
        <v>20127</v>
      </c>
      <c r="E111" s="347"/>
      <c r="F111" s="320"/>
      <c r="G111" s="320"/>
      <c r="H111" s="320"/>
      <c r="I111" s="320"/>
    </row>
    <row r="112" spans="1:9" ht="12.75">
      <c r="A112" s="507"/>
      <c r="B112" s="528"/>
      <c r="C112" s="337" t="s">
        <v>245</v>
      </c>
      <c r="D112" s="337">
        <v>20128</v>
      </c>
      <c r="E112" s="401"/>
      <c r="F112" s="320"/>
      <c r="G112" s="320"/>
      <c r="H112" s="320"/>
      <c r="I112" s="320"/>
    </row>
    <row r="113" spans="1:9" ht="12.75">
      <c r="A113" s="507" t="s">
        <v>338</v>
      </c>
      <c r="B113" s="511" t="s">
        <v>339</v>
      </c>
      <c r="C113" s="337" t="s">
        <v>259</v>
      </c>
      <c r="D113" s="337">
        <v>20129</v>
      </c>
      <c r="E113" s="347"/>
      <c r="F113" s="320"/>
      <c r="G113" s="320"/>
      <c r="H113" s="320"/>
      <c r="I113" s="320"/>
    </row>
    <row r="114" spans="1:9" ht="12.75">
      <c r="A114" s="507"/>
      <c r="B114" s="511"/>
      <c r="C114" s="337" t="s">
        <v>245</v>
      </c>
      <c r="D114" s="337">
        <v>20130</v>
      </c>
      <c r="E114" s="401"/>
      <c r="F114" s="320"/>
      <c r="G114" s="320"/>
      <c r="H114" s="320"/>
      <c r="I114" s="320"/>
    </row>
    <row r="115" spans="1:9" ht="12.75">
      <c r="A115" s="507" t="s">
        <v>340</v>
      </c>
      <c r="B115" s="529" t="s">
        <v>341</v>
      </c>
      <c r="C115" s="337" t="s">
        <v>259</v>
      </c>
      <c r="D115" s="337">
        <v>20131</v>
      </c>
      <c r="E115" s="347"/>
      <c r="F115" s="320"/>
      <c r="G115" s="320"/>
      <c r="H115" s="320"/>
      <c r="I115" s="320"/>
    </row>
    <row r="116" spans="1:9" ht="12.75">
      <c r="A116" s="507"/>
      <c r="B116" s="529"/>
      <c r="C116" s="337" t="s">
        <v>245</v>
      </c>
      <c r="D116" s="337">
        <v>20132</v>
      </c>
      <c r="E116" s="401"/>
      <c r="F116" s="320"/>
      <c r="G116" s="320"/>
      <c r="H116" s="320"/>
      <c r="I116" s="320"/>
    </row>
    <row r="117" spans="1:9" ht="12.75">
      <c r="A117" s="524" t="s">
        <v>342</v>
      </c>
      <c r="B117" s="531" t="s">
        <v>343</v>
      </c>
      <c r="C117" s="337" t="s">
        <v>259</v>
      </c>
      <c r="D117" s="337">
        <v>20210</v>
      </c>
      <c r="E117" s="355">
        <f>E119+E121+E123+E125+E127</f>
        <v>17</v>
      </c>
      <c r="F117" s="320"/>
      <c r="G117" s="320"/>
      <c r="H117" s="320"/>
      <c r="I117" s="320"/>
    </row>
    <row r="118" spans="1:9" ht="12.75">
      <c r="A118" s="524"/>
      <c r="B118" s="531"/>
      <c r="C118" s="337" t="s">
        <v>245</v>
      </c>
      <c r="D118" s="337">
        <v>20220</v>
      </c>
      <c r="E118" s="338">
        <f>E120+E122+E124+E126+E128</f>
        <v>273.5</v>
      </c>
      <c r="F118" s="320"/>
      <c r="G118" s="320"/>
      <c r="H118" s="320"/>
      <c r="I118" s="320"/>
    </row>
    <row r="119" spans="1:9" ht="12.75">
      <c r="A119" s="507" t="s">
        <v>344</v>
      </c>
      <c r="B119" s="511" t="s">
        <v>345</v>
      </c>
      <c r="C119" s="337" t="s">
        <v>259</v>
      </c>
      <c r="D119" s="337">
        <v>20221</v>
      </c>
      <c r="E119" s="410">
        <v>2</v>
      </c>
      <c r="F119" s="320"/>
      <c r="G119" s="320"/>
      <c r="H119" s="320"/>
      <c r="I119" s="320"/>
    </row>
    <row r="120" spans="1:9" ht="12.75">
      <c r="A120" s="507"/>
      <c r="B120" s="512"/>
      <c r="C120" s="337" t="s">
        <v>245</v>
      </c>
      <c r="D120" s="337">
        <v>20222</v>
      </c>
      <c r="E120" s="402">
        <v>2.5</v>
      </c>
      <c r="F120" s="320"/>
      <c r="G120" s="320"/>
      <c r="H120" s="320"/>
      <c r="I120" s="320"/>
    </row>
    <row r="121" spans="1:9" ht="12.75">
      <c r="A121" s="507" t="s">
        <v>346</v>
      </c>
      <c r="B121" s="532" t="s">
        <v>347</v>
      </c>
      <c r="C121" s="337" t="s">
        <v>259</v>
      </c>
      <c r="D121" s="337">
        <v>20223</v>
      </c>
      <c r="E121" s="410">
        <v>15</v>
      </c>
      <c r="F121" s="320"/>
      <c r="G121" s="320"/>
      <c r="H121" s="320"/>
      <c r="I121" s="320"/>
    </row>
    <row r="122" spans="1:9" ht="12.75">
      <c r="A122" s="507"/>
      <c r="B122" s="532"/>
      <c r="C122" s="337" t="s">
        <v>245</v>
      </c>
      <c r="D122" s="337">
        <v>20224</v>
      </c>
      <c r="E122" s="402">
        <v>271</v>
      </c>
      <c r="F122" s="320"/>
      <c r="G122" s="320"/>
      <c r="H122" s="320"/>
      <c r="I122" s="320"/>
    </row>
    <row r="123" spans="1:9" ht="12.75">
      <c r="A123" s="519" t="s">
        <v>348</v>
      </c>
      <c r="B123" s="511" t="s">
        <v>349</v>
      </c>
      <c r="C123" s="337" t="s">
        <v>259</v>
      </c>
      <c r="D123" s="337">
        <v>20225</v>
      </c>
      <c r="E123" s="410"/>
      <c r="F123" s="320"/>
      <c r="G123" s="320"/>
      <c r="H123" s="320"/>
      <c r="I123" s="320"/>
    </row>
    <row r="124" spans="1:9" ht="12.75">
      <c r="A124" s="520"/>
      <c r="B124" s="511"/>
      <c r="C124" s="337" t="s">
        <v>245</v>
      </c>
      <c r="D124" s="337">
        <v>20226</v>
      </c>
      <c r="E124" s="402"/>
      <c r="F124" s="320"/>
      <c r="G124" s="320"/>
      <c r="H124" s="320"/>
      <c r="I124" s="320"/>
    </row>
    <row r="125" spans="1:9" ht="12.75">
      <c r="A125" s="519" t="s">
        <v>350</v>
      </c>
      <c r="B125" s="511" t="s">
        <v>351</v>
      </c>
      <c r="C125" s="337" t="s">
        <v>259</v>
      </c>
      <c r="D125" s="337">
        <v>20227</v>
      </c>
      <c r="E125" s="410"/>
      <c r="F125" s="320"/>
      <c r="G125" s="320"/>
      <c r="H125" s="320"/>
      <c r="I125" s="320"/>
    </row>
    <row r="126" spans="1:9" ht="12.75">
      <c r="A126" s="520"/>
      <c r="B126" s="511"/>
      <c r="C126" s="337" t="s">
        <v>245</v>
      </c>
      <c r="D126" s="337">
        <v>20228</v>
      </c>
      <c r="E126" s="402"/>
      <c r="F126" s="320"/>
      <c r="G126" s="320"/>
      <c r="H126" s="320"/>
      <c r="I126" s="320"/>
    </row>
    <row r="127" spans="1:9" ht="12.75">
      <c r="A127" s="519" t="s">
        <v>445</v>
      </c>
      <c r="B127" s="537" t="s">
        <v>446</v>
      </c>
      <c r="C127" s="337" t="s">
        <v>259</v>
      </c>
      <c r="D127" s="337">
        <v>20229</v>
      </c>
      <c r="E127" s="410"/>
      <c r="F127" s="320"/>
      <c r="G127" s="320"/>
      <c r="H127" s="320"/>
      <c r="I127" s="320"/>
    </row>
    <row r="128" spans="1:9" ht="12.75">
      <c r="A128" s="520"/>
      <c r="B128" s="537"/>
      <c r="C128" s="337" t="s">
        <v>447</v>
      </c>
      <c r="D128" s="337">
        <v>20230</v>
      </c>
      <c r="E128" s="402"/>
      <c r="F128" s="320"/>
      <c r="G128" s="320"/>
      <c r="H128" s="320"/>
      <c r="I128" s="320"/>
    </row>
    <row r="129" spans="1:9" ht="12.75">
      <c r="A129" s="519" t="s">
        <v>352</v>
      </c>
      <c r="B129" s="532" t="s">
        <v>328</v>
      </c>
      <c r="C129" s="337" t="s">
        <v>259</v>
      </c>
      <c r="D129" s="337">
        <v>20231</v>
      </c>
      <c r="E129" s="410">
        <v>32</v>
      </c>
      <c r="F129" s="320"/>
      <c r="G129" s="320"/>
      <c r="H129" s="320"/>
      <c r="I129" s="320"/>
    </row>
    <row r="130" spans="1:9" ht="12.75">
      <c r="A130" s="520"/>
      <c r="B130" s="532"/>
      <c r="C130" s="337" t="s">
        <v>245</v>
      </c>
      <c r="D130" s="337">
        <v>20232</v>
      </c>
      <c r="E130" s="402">
        <v>235.5</v>
      </c>
      <c r="F130" s="320"/>
      <c r="G130" s="320"/>
      <c r="H130" s="320"/>
      <c r="I130" s="320"/>
    </row>
    <row r="131" spans="1:9" ht="15.75" customHeight="1">
      <c r="A131" s="361" t="s">
        <v>353</v>
      </c>
      <c r="B131" s="362" t="s">
        <v>354</v>
      </c>
      <c r="C131" s="337"/>
      <c r="D131" s="337">
        <v>21010</v>
      </c>
      <c r="E131" s="410">
        <v>1</v>
      </c>
      <c r="F131" s="358"/>
      <c r="G131" s="320"/>
      <c r="H131" s="320"/>
      <c r="I131" s="320"/>
    </row>
    <row r="132" spans="1:9" ht="25.5">
      <c r="A132" s="341" t="s">
        <v>440</v>
      </c>
      <c r="B132" s="363" t="s">
        <v>355</v>
      </c>
      <c r="C132" s="337" t="s">
        <v>259</v>
      </c>
      <c r="D132" s="337">
        <v>22010</v>
      </c>
      <c r="E132" s="355">
        <f>E133+E134</f>
        <v>0</v>
      </c>
      <c r="F132" s="320"/>
      <c r="G132" s="320"/>
      <c r="H132" s="320"/>
      <c r="I132" s="320"/>
    </row>
    <row r="133" spans="1:9" ht="25.5">
      <c r="A133" s="341" t="s">
        <v>356</v>
      </c>
      <c r="B133" s="342" t="s">
        <v>357</v>
      </c>
      <c r="C133" s="337" t="s">
        <v>259</v>
      </c>
      <c r="D133" s="337">
        <v>22011</v>
      </c>
      <c r="E133" s="347"/>
      <c r="F133" s="320"/>
      <c r="G133" s="320"/>
      <c r="H133" s="320"/>
      <c r="I133" s="320"/>
    </row>
    <row r="134" spans="1:9" ht="12.75">
      <c r="A134" s="341" t="s">
        <v>358</v>
      </c>
      <c r="B134" s="354" t="s">
        <v>359</v>
      </c>
      <c r="C134" s="337" t="s">
        <v>259</v>
      </c>
      <c r="D134" s="337">
        <v>22012</v>
      </c>
      <c r="E134" s="347"/>
      <c r="F134" s="320"/>
      <c r="G134" s="320"/>
      <c r="H134" s="320"/>
      <c r="I134" s="320"/>
    </row>
    <row r="135" spans="1:9" ht="25.5">
      <c r="A135" s="341" t="s">
        <v>441</v>
      </c>
      <c r="B135" s="364" t="s">
        <v>360</v>
      </c>
      <c r="C135" s="337" t="s">
        <v>259</v>
      </c>
      <c r="D135" s="337">
        <v>22020</v>
      </c>
      <c r="E135" s="355">
        <f>E136+E137</f>
        <v>0</v>
      </c>
      <c r="F135" s="320"/>
      <c r="G135" s="320"/>
      <c r="H135" s="320"/>
      <c r="I135" s="320"/>
    </row>
    <row r="136" spans="1:9" ht="25.5">
      <c r="A136" s="341" t="s">
        <v>361</v>
      </c>
      <c r="B136" s="342" t="s">
        <v>362</v>
      </c>
      <c r="C136" s="337" t="s">
        <v>259</v>
      </c>
      <c r="D136" s="337">
        <v>22021</v>
      </c>
      <c r="E136" s="347"/>
      <c r="F136" s="320"/>
      <c r="G136" s="320"/>
      <c r="H136" s="320"/>
      <c r="I136" s="320"/>
    </row>
    <row r="137" spans="1:9" ht="12.75">
      <c r="A137" s="341" t="s">
        <v>363</v>
      </c>
      <c r="B137" s="354" t="s">
        <v>364</v>
      </c>
      <c r="C137" s="337" t="s">
        <v>259</v>
      </c>
      <c r="D137" s="337">
        <v>22022</v>
      </c>
      <c r="E137" s="347"/>
      <c r="F137" s="320"/>
      <c r="G137" s="320"/>
      <c r="H137" s="320"/>
      <c r="I137" s="320"/>
    </row>
    <row r="138" spans="1:9" ht="12.75">
      <c r="A138" s="341" t="s">
        <v>365</v>
      </c>
      <c r="B138" s="365" t="s">
        <v>366</v>
      </c>
      <c r="C138" s="337" t="s">
        <v>259</v>
      </c>
      <c r="D138" s="337">
        <v>22030</v>
      </c>
      <c r="E138" s="355">
        <f>E139+E140</f>
        <v>0</v>
      </c>
      <c r="F138" s="320"/>
      <c r="G138" s="320"/>
      <c r="H138" s="320"/>
      <c r="I138" s="320"/>
    </row>
    <row r="139" spans="1:9" ht="25.5">
      <c r="A139" s="341" t="s">
        <v>367</v>
      </c>
      <c r="B139" s="342" t="s">
        <v>368</v>
      </c>
      <c r="C139" s="337" t="s">
        <v>259</v>
      </c>
      <c r="D139" s="337">
        <v>22031</v>
      </c>
      <c r="E139" s="347"/>
      <c r="F139" s="320"/>
      <c r="G139" s="320"/>
      <c r="H139" s="320"/>
      <c r="I139" s="320"/>
    </row>
    <row r="140" spans="1:9" ht="12.75">
      <c r="A140" s="341" t="s">
        <v>369</v>
      </c>
      <c r="B140" s="342" t="s">
        <v>370</v>
      </c>
      <c r="C140" s="337" t="s">
        <v>259</v>
      </c>
      <c r="D140" s="337">
        <v>22032</v>
      </c>
      <c r="E140" s="347"/>
      <c r="F140" s="320"/>
      <c r="G140" s="320"/>
      <c r="H140" s="320"/>
      <c r="I140" s="320"/>
    </row>
    <row r="141" spans="1:9" ht="12.75">
      <c r="A141" s="502" t="s">
        <v>33</v>
      </c>
      <c r="B141" s="508" t="s">
        <v>417</v>
      </c>
      <c r="C141" s="337" t="s">
        <v>259</v>
      </c>
      <c r="D141" s="337">
        <v>23010</v>
      </c>
      <c r="E141" s="347"/>
      <c r="F141" s="320"/>
      <c r="G141" s="320"/>
      <c r="H141" s="320"/>
      <c r="I141" s="320"/>
    </row>
    <row r="142" spans="1:9" ht="12.75">
      <c r="A142" s="502"/>
      <c r="B142" s="508"/>
      <c r="C142" s="337" t="s">
        <v>245</v>
      </c>
      <c r="D142" s="337">
        <v>23020</v>
      </c>
      <c r="E142" s="347"/>
      <c r="F142" s="320"/>
      <c r="G142" s="320"/>
      <c r="H142" s="320"/>
      <c r="I142" s="320"/>
    </row>
    <row r="143" spans="1:9" ht="12.75">
      <c r="A143" s="507" t="s">
        <v>371</v>
      </c>
      <c r="B143" s="511" t="s">
        <v>372</v>
      </c>
      <c r="C143" s="337" t="s">
        <v>259</v>
      </c>
      <c r="D143" s="337">
        <v>23021</v>
      </c>
      <c r="E143" s="347"/>
      <c r="F143" s="320"/>
      <c r="G143" s="320"/>
      <c r="H143" s="320"/>
      <c r="I143" s="320"/>
    </row>
    <row r="144" spans="1:9" ht="12.75">
      <c r="A144" s="507"/>
      <c r="B144" s="511"/>
      <c r="C144" s="337" t="s">
        <v>245</v>
      </c>
      <c r="D144" s="337">
        <v>23022</v>
      </c>
      <c r="E144" s="347"/>
      <c r="F144" s="320"/>
      <c r="G144" s="320"/>
      <c r="H144" s="320"/>
      <c r="I144" s="320"/>
    </row>
    <row r="145" spans="1:9" ht="12.75">
      <c r="A145" s="351" t="s">
        <v>34</v>
      </c>
      <c r="B145" s="336" t="s">
        <v>373</v>
      </c>
      <c r="C145" s="337" t="s">
        <v>245</v>
      </c>
      <c r="D145" s="337">
        <v>24010</v>
      </c>
      <c r="E145" s="338">
        <f>E147+E149+E151+E153+E155+E156</f>
        <v>294.6</v>
      </c>
      <c r="F145" s="320"/>
      <c r="G145" s="320"/>
      <c r="H145" s="320"/>
      <c r="I145" s="320"/>
    </row>
    <row r="146" spans="1:9" ht="12.75">
      <c r="A146" s="507" t="s">
        <v>374</v>
      </c>
      <c r="B146" s="511" t="s">
        <v>375</v>
      </c>
      <c r="C146" s="337" t="s">
        <v>259</v>
      </c>
      <c r="D146" s="337">
        <v>24011</v>
      </c>
      <c r="E146" s="410">
        <v>1</v>
      </c>
      <c r="F146" s="320"/>
      <c r="G146" s="320"/>
      <c r="H146" s="320"/>
      <c r="I146" s="320"/>
    </row>
    <row r="147" spans="1:9" ht="12.75">
      <c r="A147" s="507"/>
      <c r="B147" s="511"/>
      <c r="C147" s="337" t="s">
        <v>245</v>
      </c>
      <c r="D147" s="337">
        <v>24012</v>
      </c>
      <c r="E147" s="402">
        <v>294.6</v>
      </c>
      <c r="F147" s="320"/>
      <c r="G147" s="320"/>
      <c r="H147" s="320"/>
      <c r="I147" s="320"/>
    </row>
    <row r="148" spans="1:9" ht="12.75">
      <c r="A148" s="507" t="s">
        <v>376</v>
      </c>
      <c r="B148" s="511" t="s">
        <v>377</v>
      </c>
      <c r="C148" s="337" t="s">
        <v>259</v>
      </c>
      <c r="D148" s="337">
        <v>24013</v>
      </c>
      <c r="E148" s="347"/>
      <c r="F148" s="320"/>
      <c r="G148" s="320"/>
      <c r="H148" s="320"/>
      <c r="I148" s="320"/>
    </row>
    <row r="149" spans="1:9" ht="12.75">
      <c r="A149" s="507"/>
      <c r="B149" s="511"/>
      <c r="C149" s="337" t="s">
        <v>245</v>
      </c>
      <c r="D149" s="337">
        <v>24014</v>
      </c>
      <c r="E149" s="401"/>
      <c r="F149" s="320"/>
      <c r="G149" s="320"/>
      <c r="H149" s="320"/>
      <c r="I149" s="320"/>
    </row>
    <row r="150" spans="1:9" ht="12.75">
      <c r="A150" s="507" t="s">
        <v>378</v>
      </c>
      <c r="B150" s="511" t="s">
        <v>379</v>
      </c>
      <c r="C150" s="337" t="s">
        <v>259</v>
      </c>
      <c r="D150" s="337">
        <v>24015</v>
      </c>
      <c r="E150" s="347"/>
      <c r="F150" s="320"/>
      <c r="G150" s="320"/>
      <c r="H150" s="320"/>
      <c r="I150" s="320"/>
    </row>
    <row r="151" spans="1:9" ht="12.75">
      <c r="A151" s="507"/>
      <c r="B151" s="511"/>
      <c r="C151" s="337" t="s">
        <v>245</v>
      </c>
      <c r="D151" s="337">
        <v>24016</v>
      </c>
      <c r="E151" s="401"/>
      <c r="F151" s="320"/>
      <c r="G151" s="320"/>
      <c r="H151" s="320"/>
      <c r="I151" s="320"/>
    </row>
    <row r="152" spans="1:9" ht="12.75">
      <c r="A152" s="507" t="s">
        <v>380</v>
      </c>
      <c r="B152" s="511" t="s">
        <v>381</v>
      </c>
      <c r="C152" s="337" t="s">
        <v>259</v>
      </c>
      <c r="D152" s="337">
        <v>24017</v>
      </c>
      <c r="E152" s="347"/>
      <c r="F152" s="320"/>
      <c r="G152" s="320"/>
      <c r="H152" s="320"/>
      <c r="I152" s="320"/>
    </row>
    <row r="153" spans="1:9" ht="12.75">
      <c r="A153" s="507"/>
      <c r="B153" s="511"/>
      <c r="C153" s="337" t="s">
        <v>245</v>
      </c>
      <c r="D153" s="337">
        <v>24018</v>
      </c>
      <c r="E153" s="401"/>
      <c r="F153" s="360"/>
      <c r="G153" s="360"/>
      <c r="H153" s="360"/>
      <c r="I153" s="360"/>
    </row>
    <row r="154" spans="1:9" ht="12.75">
      <c r="A154" s="507" t="s">
        <v>382</v>
      </c>
      <c r="B154" s="511" t="s">
        <v>418</v>
      </c>
      <c r="C154" s="337" t="s">
        <v>259</v>
      </c>
      <c r="D154" s="337">
        <v>24019</v>
      </c>
      <c r="E154" s="347"/>
      <c r="F154" s="320"/>
      <c r="G154" s="320"/>
      <c r="H154" s="320"/>
      <c r="I154" s="320"/>
    </row>
    <row r="155" spans="1:9" ht="12.75">
      <c r="A155" s="507"/>
      <c r="B155" s="511"/>
      <c r="C155" s="337" t="s">
        <v>245</v>
      </c>
      <c r="D155" s="337">
        <v>24020</v>
      </c>
      <c r="E155" s="401"/>
      <c r="F155" s="320"/>
      <c r="G155" s="320"/>
      <c r="H155" s="320"/>
      <c r="I155" s="320"/>
    </row>
    <row r="156" spans="1:9" ht="12.75">
      <c r="A156" s="341" t="s">
        <v>383</v>
      </c>
      <c r="B156" s="366" t="s">
        <v>384</v>
      </c>
      <c r="C156" s="337" t="s">
        <v>245</v>
      </c>
      <c r="D156" s="337">
        <v>24021</v>
      </c>
      <c r="E156" s="347"/>
      <c r="F156" s="320"/>
      <c r="G156" s="320"/>
      <c r="H156" s="320"/>
      <c r="I156" s="320"/>
    </row>
    <row r="157" spans="1:9" ht="12.75">
      <c r="A157" s="507" t="s">
        <v>385</v>
      </c>
      <c r="B157" s="511" t="s">
        <v>442</v>
      </c>
      <c r="C157" s="534" t="s">
        <v>245</v>
      </c>
      <c r="D157" s="534">
        <v>25010</v>
      </c>
      <c r="E157" s="535"/>
      <c r="F157" s="360"/>
      <c r="G157" s="320"/>
      <c r="H157" s="320"/>
      <c r="I157" s="320"/>
    </row>
    <row r="158" spans="1:9" ht="36.75" customHeight="1">
      <c r="A158" s="507"/>
      <c r="B158" s="511"/>
      <c r="C158" s="534"/>
      <c r="D158" s="534"/>
      <c r="E158" s="535"/>
      <c r="F158" s="320"/>
      <c r="G158" s="320"/>
      <c r="H158" s="320"/>
      <c r="I158" s="320"/>
    </row>
    <row r="159" spans="1:9" ht="40.5" customHeight="1">
      <c r="A159" s="341" t="s">
        <v>386</v>
      </c>
      <c r="B159" s="367" t="s">
        <v>443</v>
      </c>
      <c r="C159" s="337" t="s">
        <v>259</v>
      </c>
      <c r="D159" s="337">
        <v>25020</v>
      </c>
      <c r="E159" s="347"/>
      <c r="F159" s="320"/>
      <c r="G159" s="320"/>
      <c r="H159" s="320"/>
      <c r="I159" s="320"/>
    </row>
    <row r="160" spans="1:9" ht="12.75">
      <c r="A160" s="341" t="s">
        <v>387</v>
      </c>
      <c r="B160" s="368" t="s">
        <v>444</v>
      </c>
      <c r="C160" s="337" t="s">
        <v>245</v>
      </c>
      <c r="D160" s="337">
        <v>25030</v>
      </c>
      <c r="E160" s="401"/>
      <c r="F160" s="320"/>
      <c r="G160" s="320"/>
      <c r="H160" s="320"/>
      <c r="I160" s="320"/>
    </row>
    <row r="161" spans="1:9" ht="12.75">
      <c r="A161" s="351" t="s">
        <v>203</v>
      </c>
      <c r="B161" s="364" t="s">
        <v>388</v>
      </c>
      <c r="C161" s="337" t="s">
        <v>245</v>
      </c>
      <c r="D161" s="337">
        <v>26010</v>
      </c>
      <c r="E161" s="401"/>
      <c r="F161" s="320"/>
      <c r="G161" s="320"/>
      <c r="H161" s="320"/>
      <c r="I161" s="320"/>
    </row>
    <row r="162" spans="1:9" ht="16.5" customHeight="1">
      <c r="A162" s="341" t="s">
        <v>389</v>
      </c>
      <c r="B162" s="369" t="s">
        <v>390</v>
      </c>
      <c r="C162" s="337" t="s">
        <v>245</v>
      </c>
      <c r="D162" s="337">
        <v>26020</v>
      </c>
      <c r="E162" s="338">
        <f>E163+E164+E165+E166</f>
        <v>0</v>
      </c>
      <c r="F162" s="320"/>
      <c r="G162" s="320"/>
      <c r="H162" s="320"/>
      <c r="I162" s="320"/>
    </row>
    <row r="163" spans="1:9" ht="25.5">
      <c r="A163" s="341" t="s">
        <v>391</v>
      </c>
      <c r="B163" s="342" t="s">
        <v>392</v>
      </c>
      <c r="C163" s="337" t="s">
        <v>245</v>
      </c>
      <c r="D163" s="337">
        <v>26021</v>
      </c>
      <c r="E163" s="401"/>
      <c r="F163" s="320"/>
      <c r="G163" s="320"/>
      <c r="H163" s="320"/>
      <c r="I163" s="320"/>
    </row>
    <row r="164" spans="1:9" ht="15" customHeight="1">
      <c r="A164" s="341" t="s">
        <v>393</v>
      </c>
      <c r="B164" s="342" t="s">
        <v>394</v>
      </c>
      <c r="C164" s="337" t="s">
        <v>245</v>
      </c>
      <c r="D164" s="337">
        <v>26022</v>
      </c>
      <c r="E164" s="401"/>
      <c r="F164" s="381"/>
      <c r="G164" s="381"/>
      <c r="H164" s="320"/>
      <c r="I164" s="320"/>
    </row>
    <row r="165" spans="1:9" ht="12.75" customHeight="1">
      <c r="A165" s="341" t="s">
        <v>395</v>
      </c>
      <c r="B165" s="342" t="s">
        <v>396</v>
      </c>
      <c r="C165" s="337" t="s">
        <v>245</v>
      </c>
      <c r="D165" s="337">
        <v>26023</v>
      </c>
      <c r="E165" s="401"/>
      <c r="F165" s="381"/>
      <c r="G165" s="381"/>
      <c r="H165" s="320"/>
      <c r="I165" s="320"/>
    </row>
    <row r="166" spans="1:9" ht="13.5" customHeight="1">
      <c r="A166" s="341" t="s">
        <v>397</v>
      </c>
      <c r="B166" s="342" t="s">
        <v>398</v>
      </c>
      <c r="C166" s="337" t="s">
        <v>245</v>
      </c>
      <c r="D166" s="337">
        <v>26024</v>
      </c>
      <c r="E166" s="401"/>
      <c r="F166" s="381"/>
      <c r="G166" s="381"/>
      <c r="H166" s="320"/>
      <c r="I166" s="320"/>
    </row>
    <row r="167" spans="1:9" ht="12.75">
      <c r="A167" s="370"/>
      <c r="B167" s="371"/>
      <c r="C167" s="372"/>
      <c r="D167" s="372"/>
      <c r="E167" s="373"/>
      <c r="F167" s="381"/>
      <c r="G167" s="381"/>
      <c r="H167" s="320"/>
      <c r="I167" s="320"/>
    </row>
    <row r="168" spans="1:9" ht="28.5" customHeight="1">
      <c r="A168" s="328"/>
      <c r="B168" s="374" t="s">
        <v>405</v>
      </c>
      <c r="C168" s="386"/>
      <c r="D168" s="387"/>
      <c r="E168" s="388" t="s">
        <v>458</v>
      </c>
      <c r="F168" s="382"/>
      <c r="G168" s="381"/>
      <c r="H168" s="320"/>
      <c r="I168" s="320"/>
    </row>
    <row r="169" spans="1:9" ht="12.75">
      <c r="A169" s="328"/>
      <c r="B169" s="375"/>
      <c r="C169" s="389" t="s">
        <v>399</v>
      </c>
      <c r="D169" s="390"/>
      <c r="E169" s="391" t="s">
        <v>400</v>
      </c>
      <c r="F169" s="383"/>
      <c r="G169" s="381"/>
      <c r="H169" s="320"/>
      <c r="I169" s="320"/>
    </row>
    <row r="170" spans="1:9" ht="12.75">
      <c r="A170" s="328"/>
      <c r="B170" s="376"/>
      <c r="C170" s="389"/>
      <c r="D170" s="389"/>
      <c r="E170" s="392"/>
      <c r="F170" s="383"/>
      <c r="G170" s="381"/>
      <c r="H170" s="320"/>
      <c r="I170" s="320"/>
    </row>
    <row r="171" spans="1:9" ht="12.75">
      <c r="A171" s="328"/>
      <c r="B171" s="377" t="s">
        <v>21</v>
      </c>
      <c r="C171" s="386" t="s">
        <v>459</v>
      </c>
      <c r="D171" s="386"/>
      <c r="E171" s="386" t="s">
        <v>460</v>
      </c>
      <c r="F171" s="383"/>
      <c r="G171" s="381"/>
      <c r="H171" s="320"/>
      <c r="I171" s="320"/>
    </row>
    <row r="172" spans="1:9" ht="12.75">
      <c r="A172" s="328"/>
      <c r="B172" s="375"/>
      <c r="C172" s="389" t="s">
        <v>407</v>
      </c>
      <c r="D172" s="389" t="s">
        <v>399</v>
      </c>
      <c r="E172" s="393" t="s">
        <v>400</v>
      </c>
      <c r="F172" s="384"/>
      <c r="G172" s="381"/>
      <c r="H172" s="320"/>
      <c r="I172" s="320"/>
    </row>
    <row r="173" spans="1:9" ht="12.75">
      <c r="A173" s="328"/>
      <c r="B173" s="376"/>
      <c r="C173" s="394"/>
      <c r="D173" s="394"/>
      <c r="E173" s="395"/>
      <c r="F173" s="383"/>
      <c r="G173" s="381"/>
      <c r="H173" s="320"/>
      <c r="I173" s="320"/>
    </row>
    <row r="174" spans="1:9" ht="12.75">
      <c r="A174" s="328"/>
      <c r="B174" s="375"/>
      <c r="C174" s="536" t="s">
        <v>490</v>
      </c>
      <c r="D174" s="536"/>
      <c r="E174" s="386" t="s">
        <v>461</v>
      </c>
      <c r="F174" s="381"/>
      <c r="G174" s="381"/>
      <c r="H174" s="320"/>
      <c r="I174" s="320"/>
    </row>
    <row r="175" spans="1:9" ht="28.5" customHeight="1">
      <c r="A175" s="378"/>
      <c r="B175" s="320"/>
      <c r="C175" s="533" t="s">
        <v>406</v>
      </c>
      <c r="D175" s="533"/>
      <c r="E175" s="389" t="s">
        <v>401</v>
      </c>
      <c r="F175" s="381"/>
      <c r="G175" s="381"/>
      <c r="H175" s="320"/>
      <c r="I175" s="320"/>
    </row>
    <row r="176" spans="1:9" ht="12.75">
      <c r="A176" s="378"/>
      <c r="B176" s="320"/>
      <c r="C176" s="378"/>
      <c r="D176" s="378"/>
      <c r="E176" s="379"/>
      <c r="F176" s="381"/>
      <c r="G176" s="381"/>
      <c r="H176" s="320"/>
      <c r="I176" s="320"/>
    </row>
    <row r="177" spans="1:9" ht="12.75">
      <c r="A177" s="378"/>
      <c r="B177" s="380"/>
      <c r="C177" s="378"/>
      <c r="D177" s="378"/>
      <c r="E177" s="379"/>
      <c r="F177" s="381"/>
      <c r="G177" s="381"/>
      <c r="H177" s="320"/>
      <c r="I177" s="320"/>
    </row>
    <row r="178" spans="6:7" ht="12.75">
      <c r="F178" s="385"/>
      <c r="G178" s="385"/>
    </row>
    <row r="179" spans="6:7" ht="12.75">
      <c r="F179" s="385"/>
      <c r="G179" s="385"/>
    </row>
  </sheetData>
  <sheetProtection sheet="1" objects="1" scenarios="1"/>
  <mergeCells count="138">
    <mergeCell ref="A85:A86"/>
    <mergeCell ref="B85:B86"/>
    <mergeCell ref="A87:A88"/>
    <mergeCell ref="B87:B88"/>
    <mergeCell ref="A127:A128"/>
    <mergeCell ref="B127:B128"/>
    <mergeCell ref="A125:A126"/>
    <mergeCell ref="B125:B126"/>
    <mergeCell ref="A113:A114"/>
    <mergeCell ref="B113:B114"/>
    <mergeCell ref="C175:D175"/>
    <mergeCell ref="A157:A158"/>
    <mergeCell ref="B157:B158"/>
    <mergeCell ref="C157:C158"/>
    <mergeCell ref="D157:D158"/>
    <mergeCell ref="E157:E158"/>
    <mergeCell ref="C174:D174"/>
    <mergeCell ref="A150:A151"/>
    <mergeCell ref="B150:B151"/>
    <mergeCell ref="A152:A153"/>
    <mergeCell ref="B152:B153"/>
    <mergeCell ref="A154:A155"/>
    <mergeCell ref="B154:B155"/>
    <mergeCell ref="A143:A144"/>
    <mergeCell ref="B143:B144"/>
    <mergeCell ref="A146:A147"/>
    <mergeCell ref="B146:B147"/>
    <mergeCell ref="A148:A149"/>
    <mergeCell ref="B148:B149"/>
    <mergeCell ref="A129:A130"/>
    <mergeCell ref="B129:B130"/>
    <mergeCell ref="A141:A142"/>
    <mergeCell ref="B141:B142"/>
    <mergeCell ref="A119:A120"/>
    <mergeCell ref="B119:B120"/>
    <mergeCell ref="A121:A122"/>
    <mergeCell ref="B121:B122"/>
    <mergeCell ref="A123:A124"/>
    <mergeCell ref="B123:B12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89:A90"/>
    <mergeCell ref="B89:B90"/>
    <mergeCell ref="A91:A92"/>
    <mergeCell ref="B91:B92"/>
    <mergeCell ref="A93:A94"/>
    <mergeCell ref="B93:B94"/>
    <mergeCell ref="A79:A80"/>
    <mergeCell ref="B79:B80"/>
    <mergeCell ref="A81:A82"/>
    <mergeCell ref="B81:B82"/>
    <mergeCell ref="A83:A84"/>
    <mergeCell ref="B83:B84"/>
    <mergeCell ref="A73:A74"/>
    <mergeCell ref="B73:B74"/>
    <mergeCell ref="A75:A76"/>
    <mergeCell ref="B75:B76"/>
    <mergeCell ref="A77:A78"/>
    <mergeCell ref="B77:B78"/>
    <mergeCell ref="A67:A68"/>
    <mergeCell ref="B67:B68"/>
    <mergeCell ref="A69:A70"/>
    <mergeCell ref="B69:B70"/>
    <mergeCell ref="A71:A72"/>
    <mergeCell ref="B71:B72"/>
    <mergeCell ref="A61:A62"/>
    <mergeCell ref="B61:B62"/>
    <mergeCell ref="A63:A64"/>
    <mergeCell ref="B63:B64"/>
    <mergeCell ref="A65:A66"/>
    <mergeCell ref="B65:B66"/>
    <mergeCell ref="A54:A55"/>
    <mergeCell ref="B54:B55"/>
    <mergeCell ref="A57:A58"/>
    <mergeCell ref="B57:B58"/>
    <mergeCell ref="A59:A60"/>
    <mergeCell ref="B59:B60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27:A28"/>
    <mergeCell ref="B27:B28"/>
    <mergeCell ref="A29:A30"/>
    <mergeCell ref="B29:B30"/>
    <mergeCell ref="A34:A35"/>
    <mergeCell ref="B34:B35"/>
    <mergeCell ref="G13:H13"/>
    <mergeCell ref="A17:A18"/>
    <mergeCell ref="A22:A23"/>
    <mergeCell ref="B22:B23"/>
    <mergeCell ref="A24:A25"/>
    <mergeCell ref="B24:B25"/>
    <mergeCell ref="G21:H21"/>
    <mergeCell ref="B3:E3"/>
    <mergeCell ref="B4:E4"/>
    <mergeCell ref="B5:E5"/>
    <mergeCell ref="B6:E6"/>
    <mergeCell ref="A12:A13"/>
    <mergeCell ref="B12:B13"/>
    <mergeCell ref="C12:C13"/>
    <mergeCell ref="D12:D13"/>
    <mergeCell ref="E12:E13"/>
    <mergeCell ref="A8:E8"/>
  </mergeCells>
  <dataValidations count="1">
    <dataValidation type="list" allowBlank="1" showInputMessage="1" showErrorMessage="1" sqref="E131">
      <formula1>"1,0"</formula1>
    </dataValidation>
  </dataValidations>
  <printOptions horizontalCentered="1" verticalCentered="1"/>
  <pageMargins left="0.3937007874015748" right="0.3937007874015748" top="0.3937007874015748" bottom="0.5905511811023623" header="0.5118110236220472" footer="0.31496062992125984"/>
  <pageSetup horizontalDpi="600" verticalDpi="600" orientation="portrait" paperSize="9" scale="79" r:id="rId1"/>
  <headerFooter alignWithMargins="0">
    <oddFooter>&amp;C&amp;P</oddFooter>
  </headerFooter>
  <rowBreaks count="1" manualBreakCount="1">
    <brk id="1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Фомченков Д</dc:creator>
  <cp:keywords/>
  <dc:description/>
  <cp:lastModifiedBy>user</cp:lastModifiedBy>
  <cp:lastPrinted>2019-07-19T04:25:01Z</cp:lastPrinted>
  <dcterms:created xsi:type="dcterms:W3CDTF">2006-09-28T05:33:49Z</dcterms:created>
  <dcterms:modified xsi:type="dcterms:W3CDTF">2019-07-24T06:29:30Z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