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2432" tabRatio="713" activeTab="2"/>
  </bookViews>
  <sheets>
    <sheet name="Рекомендации" sheetId="1" r:id="rId1"/>
    <sheet name="Финансирование" sheetId="2" r:id="rId2"/>
    <sheet name="Мероприятия" sheetId="3" r:id="rId3"/>
    <sheet name="Сохран.лесов" sheetId="4" r:id="rId4"/>
    <sheet name="Сохран.лесов_Справка" sheetId="5" r:id="rId5"/>
    <sheet name="Кред.Задолж." sheetId="6" r:id="rId6"/>
    <sheet name="Сообщения" sheetId="7" r:id="rId7"/>
    <sheet name="Настройка" sheetId="8" state="hidden" r:id="rId8"/>
    <sheet name="Настройки словаря" sheetId="9" state="hidden" r:id="rId9"/>
    <sheet name="Методики" sheetId="10" state="hidden" r:id="rId10"/>
    <sheet name="Параметры" sheetId="11" state="hidden" r:id="rId11"/>
  </sheets>
  <definedNames>
    <definedName name="Z_0BEE2903_C25E_4486_A708_5560C1F6A80C_.wvu.PrintArea" localSheetId="1" hidden="1">'Финансирование'!$A$8:$O$30</definedName>
    <definedName name="_xlnm.Print_Titles" localSheetId="5">'Кред.Задолж.'!$A:$C,'Кред.Задолж.'!$10:$11</definedName>
    <definedName name="_xlnm.Print_Titles" localSheetId="2">'Мероприятия'!$B:$D,'Мероприятия'!$10:$15</definedName>
    <definedName name="_xlnm.Print_Titles" localSheetId="3">'Сохран.лесов'!$B:$D,'Сохран.лесов'!$9:$13</definedName>
    <definedName name="_xlnm.Print_Titles" localSheetId="4">'Сохран.лесов_Справка'!$B:$D,'Сохран.лесов_Справка'!$9:$13</definedName>
    <definedName name="Код">"R[1]C"</definedName>
    <definedName name="_xlnm.Print_Area" localSheetId="5">'Кред.Задолж.'!$A$2:$D$25</definedName>
    <definedName name="_xlnm.Print_Area" localSheetId="2">'Мероприятия'!$A$2:$AJ$169</definedName>
    <definedName name="_xlnm.Print_Area" localSheetId="0">'Рекомендации'!$A$2:$L$34</definedName>
    <definedName name="_xlnm.Print_Area" localSheetId="3">'Сохран.лесов'!$A$2:$AJ$55</definedName>
    <definedName name="_xlnm.Print_Area" localSheetId="4">'Сохран.лесов_Справка'!$A$2:$AJ$49</definedName>
    <definedName name="_xlnm.Print_Area" localSheetId="1">'Финансирование'!$A$3:$O$40</definedName>
  </definedNames>
  <calcPr fullCalcOnLoad="1"/>
</workbook>
</file>

<file path=xl/sharedStrings.xml><?xml version="1.0" encoding="utf-8"?>
<sst xmlns="http://schemas.openxmlformats.org/spreadsheetml/2006/main" count="2092" uniqueCount="661">
  <si>
    <t>Руководитель органа исполнительной власти субъекта РФ, осуществляющего переданные полномочия</t>
  </si>
  <si>
    <t>(нарастающим итогом)</t>
  </si>
  <si>
    <t>Руководитель финансового подразделения
(или главный бухгалтер)</t>
  </si>
  <si>
    <t>М.П.</t>
  </si>
  <si>
    <t>дата</t>
  </si>
  <si>
    <t>код орг.</t>
  </si>
  <si>
    <t>за</t>
  </si>
  <si>
    <t>январь -</t>
  </si>
  <si>
    <t xml:space="preserve">                                    </t>
  </si>
  <si>
    <t>Фактические расходы на осуществление переданных полномочий</t>
  </si>
  <si>
    <t>Всего</t>
  </si>
  <si>
    <t>Протокол контроля</t>
  </si>
  <si>
    <t>Б</t>
  </si>
  <si>
    <t>100</t>
  </si>
  <si>
    <t>в том числе дополнительное финансовое обеспечение расходов, связанных с проведением мероприятий по осуществлению переданных полномочий за счет средств нераспределенного резерва</t>
  </si>
  <si>
    <r>
      <t xml:space="preserve">Внимание! При открытии указанной книги макросы не отключать.
</t>
    </r>
    <r>
      <rPr>
        <b/>
        <sz val="12"/>
        <rFont val="Times New Roman"/>
        <family val="1"/>
      </rPr>
      <t>При случайном отключении макросов следует открыть книгу заново.</t>
    </r>
  </si>
  <si>
    <t xml:space="preserve">          2. Данные представляются ежеквартально нарастающим итогом с начала года. При заполнении табличной части формы данные с единицей измерения "шт." следует вводить в целых числах, все остальные - с одним знаком после запятой и только в незакрашенные ячейки, т.к. суммирование в закрашенных ячейках осуществляется автоматически в соответствии с внутренними увязками в форме.
        </t>
  </si>
  <si>
    <t>Электронные формы защищены от изменений. Просьба несанкционированных действий над формами (снятие установленной защиты, удаление, добавление строк и столбцов и т.п.) не производить во избежание  порчи программного обеспечения электронных форм.</t>
  </si>
  <si>
    <t xml:space="preserve">          4. В оформляющей части формы проставляется  ФИО руководителя организации, исполнителя, контактный телефон и дата заполнения документа.</t>
  </si>
  <si>
    <t xml:space="preserve">          6. Заполненные и увязанные формы следует сохранить с именем отправителя и направить вышестоящей организации. </t>
  </si>
  <si>
    <t xml:space="preserve">          7. Последняя версия книги "1-Subvencii" размещена на сайте Рослесинфорг</t>
  </si>
  <si>
    <t>www.roslesinforg.ru</t>
  </si>
  <si>
    <t>, откуда ее, при необходимости, можно загрузить.</t>
  </si>
  <si>
    <t>(подпись)</t>
  </si>
  <si>
    <t>(расшифровка подписи)</t>
  </si>
  <si>
    <t>кг</t>
  </si>
  <si>
    <t>ИТОГО</t>
  </si>
  <si>
    <t>Руководитель финансового подразделения (или главный бухгалтер)</t>
  </si>
  <si>
    <t>Кред.Задолж.</t>
  </si>
  <si>
    <t>года</t>
  </si>
  <si>
    <r>
      <t xml:space="preserve">     </t>
    </r>
    <r>
      <rPr>
        <b/>
        <sz val="12"/>
        <rFont val="Times New Roman"/>
        <family val="1"/>
      </rPr>
      <t xml:space="preserve"> Обязательно указывайте контактный телефон исполнителя!!!</t>
    </r>
  </si>
  <si>
    <t>2. Выберите или введите наименование лесничества, лесопарка</t>
  </si>
  <si>
    <t>(наименование лесничества, лесопарка)</t>
  </si>
  <si>
    <t>гр.8</t>
  </si>
  <si>
    <t>гр.9</t>
  </si>
  <si>
    <t>гр.10</t>
  </si>
  <si>
    <t>гр.11</t>
  </si>
  <si>
    <t>гр.12</t>
  </si>
  <si>
    <t>гр.13</t>
  </si>
  <si>
    <t xml:space="preserve"> в том числе дополнительное финансовое обеспечение расходов, связанных с проведением мероприятий по осуществлению переданных полномочий за счет средств нераспределенного резерва</t>
  </si>
  <si>
    <t xml:space="preserve">Направление деятельности </t>
  </si>
  <si>
    <r>
      <t xml:space="preserve">          5. </t>
    </r>
    <r>
      <rPr>
        <b/>
        <sz val="12"/>
        <rFont val="Times New Roman"/>
        <family val="1"/>
      </rPr>
      <t>Использование программы свода данных для вышестоящих организаций.</t>
    </r>
    <r>
      <rPr>
        <sz val="12"/>
        <rFont val="Times New Roman"/>
        <family val="1"/>
      </rPr>
      <t xml:space="preserve">
          После получения заполненных книг, </t>
    </r>
    <r>
      <rPr>
        <b/>
        <sz val="12"/>
        <rFont val="Times New Roman"/>
        <family val="1"/>
      </rPr>
      <t>не содержащих ошибок</t>
    </r>
    <r>
      <rPr>
        <sz val="12"/>
        <rFont val="Times New Roman"/>
        <family val="1"/>
      </rPr>
      <t xml:space="preserve"> в протоколах контроля, от подотчетных организаций следует указать наименование своей организации и отчетный период на листе "Рекомендации", затем нажать кнопку «Свод». При этом на экране появится окно для выбора файлов. Следует отметить все файлы (книги) для получения свода и нажать кнопку «Открыть» ("Open"). Программа автоматически контролирует целостность электронных форм с выдачей сообщений об ошибках и количестве книг, содержащих ошибки. </t>
    </r>
  </si>
  <si>
    <t>расходы,
тыс.руб.</t>
  </si>
  <si>
    <t>Форма 1-субвенции</t>
  </si>
  <si>
    <t>(номер контактного телефона с указанием кода города)</t>
  </si>
  <si>
    <t>(номер контактного телефона
с указанием кода города)</t>
  </si>
  <si>
    <t>(дата составления документа)</t>
  </si>
  <si>
    <t xml:space="preserve">          При отсутствии ошибок осуществляется свод данных и выдается сообщение о количестве обработанных книг. Все программные сообщения размещаются на листе «Сообщения».
В результате свода формируется книга с именем «1-Subvencii_ХХХХХ», где ХХХХХ – первые 20 символов наименования отчитывающейся организации для визуальной идентификации книги.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</si>
  <si>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</si>
  <si>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</si>
  <si>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</si>
  <si>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</si>
  <si>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</si>
  <si>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</si>
  <si>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</si>
  <si>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</si>
  <si>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</si>
  <si>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с.</t>
  </si>
  <si>
    <t>1104071</t>
  </si>
  <si>
    <t>1-субвенции</t>
  </si>
  <si>
    <t>1104072</t>
  </si>
  <si>
    <t>Мероприятия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</si>
  <si>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</si>
  <si>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</si>
  <si>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</si>
  <si>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1104074</t>
  </si>
  <si>
    <t>Финансирование</t>
  </si>
  <si>
    <t>Наименование показателя</t>
  </si>
  <si>
    <t>План на год</t>
  </si>
  <si>
    <t>Фактически с начала года</t>
  </si>
  <si>
    <t>Всего
объем</t>
  </si>
  <si>
    <t>в том числе за счет:</t>
  </si>
  <si>
    <t>субвенций из федерального бюджета</t>
  </si>
  <si>
    <t>средств бюджета субъекта Российской Федерации</t>
  </si>
  <si>
    <t>иных источников</t>
  </si>
  <si>
    <t>с продажей лесных насаждений</t>
  </si>
  <si>
    <t>без продажи лесных насаждений</t>
  </si>
  <si>
    <t>объем</t>
  </si>
  <si>
    <t>А</t>
  </si>
  <si>
    <t>га</t>
  </si>
  <si>
    <t>тыс. руб.</t>
  </si>
  <si>
    <t>км</t>
  </si>
  <si>
    <t>Всего
расходы, тыс.руб.</t>
  </si>
  <si>
    <t>расходы, тыс.руб.</t>
  </si>
  <si>
    <t>всего, тыс. руб.</t>
  </si>
  <si>
    <t>ver.</t>
  </si>
  <si>
    <t>Заполните адресную часть электронной формы</t>
  </si>
  <si>
    <t xml:space="preserve">1. Выберите наименование организации </t>
  </si>
  <si>
    <t>(наименование организации)</t>
  </si>
  <si>
    <t>3. Выберите отчетный период</t>
  </si>
  <si>
    <t>г.</t>
  </si>
  <si>
    <t>Форма предназначена для заполнения организациями
и для осуществления свода информации  вышестоящей организацией</t>
  </si>
  <si>
    <t>Порядок заполнения электронной формы:</t>
  </si>
  <si>
    <t/>
  </si>
  <si>
    <t>(месяц)</t>
  </si>
  <si>
    <t>(год)</t>
  </si>
  <si>
    <t>код.орг</t>
  </si>
  <si>
    <t>за январь -</t>
  </si>
  <si>
    <t>Остаток субвенций в бюджете субъекта Российской Федерации на начало отчетного года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</si>
  <si>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</si>
  <si>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</si>
  <si>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</si>
  <si>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</si>
  <si>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</si>
  <si>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</si>
  <si>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</si>
  <si>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</si>
  <si>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</si>
  <si>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</si>
  <si>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</si>
  <si>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</si>
  <si>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</si>
  <si>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Рекомендации</t>
  </si>
  <si>
    <t>средств арендаторов</t>
  </si>
  <si>
    <r>
      <t>в том числе</t>
    </r>
    <r>
      <rPr>
        <sz val="10"/>
        <rFont val="Times New Roman"/>
        <family val="1"/>
      </rPr>
      <t xml:space="preserve">
за отчетный квартал</t>
    </r>
  </si>
  <si>
    <r>
      <rPr>
        <b/>
        <sz val="10"/>
        <rFont val="Times New Roman"/>
        <family val="1"/>
      </rPr>
      <t>Срок представления:</t>
    </r>
    <r>
      <rPr>
        <sz val="10"/>
        <rFont val="Times New Roman"/>
        <family val="1"/>
      </rPr>
      <t xml:space="preserve">  25 числа месяца, следующего за отчетным кварталом *</t>
    </r>
  </si>
  <si>
    <r>
      <t>Отчет</t>
    </r>
    <r>
      <rPr>
        <b/>
        <sz val="11"/>
        <rFont val="Times New Roman"/>
        <family val="1"/>
      </rPr>
      <t xml:space="preserve">
о расходах бюджета субъекта Российской Федерации, источником обеспечения которого является субвенция </t>
    </r>
  </si>
  <si>
    <r>
      <t>Рекомендации</t>
    </r>
    <r>
      <rPr>
        <b/>
        <sz val="12"/>
        <rFont val="Times New Roman"/>
        <family val="1"/>
      </rPr>
      <t xml:space="preserve">
 по заполнению электронной формы </t>
    </r>
    <r>
      <rPr>
        <b/>
        <i/>
        <sz val="12"/>
        <rFont val="Times New Roman"/>
        <family val="1"/>
      </rPr>
      <t xml:space="preserve">"Отчет о расходах бюджета субъекта Российской Федерации, источником обеспечения которого является субвенция
</t>
    </r>
    <r>
      <rPr>
        <b/>
        <sz val="12"/>
        <rFont val="Times New Roman"/>
        <family val="1"/>
      </rPr>
      <t xml:space="preserve">"1-субвенции" в книге EXCEL </t>
    </r>
  </si>
  <si>
    <r>
      <t>ВНИМАНИЕ!</t>
    </r>
    <r>
      <rPr>
        <b/>
        <sz val="12"/>
        <rFont val="Times New Roman"/>
        <family val="1"/>
      </rPr>
      <t xml:space="preserve">
 Для выбора наименования организации нажмите на кнопку "</t>
    </r>
    <r>
      <rPr>
        <b/>
        <i/>
        <sz val="12"/>
        <rFont val="Times New Roman"/>
        <family val="1"/>
      </rPr>
      <t>Выбор организации</t>
    </r>
    <r>
      <rPr>
        <b/>
        <sz val="12"/>
        <rFont val="Times New Roman"/>
        <family val="1"/>
      </rPr>
      <t>".
Выбор организации осуществляется из внешнего словаря "</t>
    </r>
    <r>
      <rPr>
        <b/>
        <i/>
        <sz val="12"/>
        <rFont val="Times New Roman"/>
        <family val="1"/>
      </rPr>
      <t>Slovar.mdb</t>
    </r>
    <r>
      <rPr>
        <b/>
        <sz val="12"/>
        <rFont val="Times New Roman"/>
        <family val="1"/>
      </rPr>
      <t>", который должен быть расположен в одном каталоге с формой.</t>
    </r>
  </si>
  <si>
    <r>
      <t xml:space="preserve">          3. Для удобства пользователя справа от таблиц размещены протоколы контроля, которые показывают правильность заполнения электронной формы. Форма считается заполненной правильно, если в протоколе контроля нет </t>
    </r>
    <r>
      <rPr>
        <b/>
        <sz val="12"/>
        <rFont val="Times New Roman"/>
        <family val="1"/>
      </rPr>
      <t>никаких</t>
    </r>
    <r>
      <rPr>
        <sz val="12"/>
        <rFont val="Times New Roman"/>
        <family val="1"/>
      </rPr>
      <t xml:space="preserve"> цифр.</t>
    </r>
  </si>
  <si>
    <t>Устройство пожарных водоемов и подъездов к источникам противопожарного водоснабжения</t>
  </si>
  <si>
    <t>Проведение работ по гидромелиорации</t>
  </si>
  <si>
    <t>Проведение профилактического контролируемого противопожарного выжигания хвороста, лесной подстилки, сухой травы и других лесных горючих материалов</t>
  </si>
  <si>
    <t>Установка шлагбаумов, устройство преград, обеспечивающих ограничение пребывания граждан в лесах в целях обеспечения пожарной безопасности</t>
  </si>
  <si>
    <t>(наименование органа исполнительной власти субъекта Российской Федерации)</t>
  </si>
  <si>
    <t>x</t>
  </si>
  <si>
    <t>Раздел I формы 1-субвенции - Финансирование</t>
  </si>
  <si>
    <t>(тыс. руб.)</t>
  </si>
  <si>
    <t>Руководитель органа исполнительной власти субъекта РФ,
осуществляющего переданные полномочия</t>
  </si>
  <si>
    <t>(номер контактного телефона 
с указанием кода города)</t>
  </si>
  <si>
    <t>Лесовосстановление, всего</t>
  </si>
  <si>
    <t>Должностное лицо, ответственное за составление формы</t>
  </si>
  <si>
    <t>на выполнение мероприятий - всего</t>
  </si>
  <si>
    <t>Прокладка просек, противопожарных разрывов</t>
  </si>
  <si>
    <t>Устройство противопожарных минерализованных полос</t>
  </si>
  <si>
    <t>Прочистка просек, уход за противопожарными разрывами</t>
  </si>
  <si>
    <t>Содержание противопожарных заслонов</t>
  </si>
  <si>
    <t>Устройство лиственных опушек</t>
  </si>
  <si>
    <t>Установка и размещение стендов, знаков и указателей, содержащих информацию о мерах пожарной безопасности в лесах</t>
  </si>
  <si>
    <t>шт.</t>
  </si>
  <si>
    <t>Отвод лесосек под сплошные рубки</t>
  </si>
  <si>
    <t>Ед.
изм.</t>
  </si>
  <si>
    <t>2.1</t>
  </si>
  <si>
    <t>Повышение эффективности предупреждения возникновения и распространения лесных пожаров, а также их тушения</t>
  </si>
  <si>
    <t>Создание лесных дорог, предназначенных для охраны лесов от пожаров</t>
  </si>
  <si>
    <t>Реконструкция лесных дорог, предназначенных для охраны лесов от пожаров</t>
  </si>
  <si>
    <t>Эксплуатация лесных дорог, предназначенных для охраны лесов от пожаров</t>
  </si>
  <si>
    <t>Строительство посадочных площадок для вертолетов, используемых в целях проведения авиационных работ по охране и защите лесов</t>
  </si>
  <si>
    <t>Строительство посадочных площадок для самолетов, используемых в целях проведения авиационных работ по охране и защите лесов</t>
  </si>
  <si>
    <t>Реконструкция посадочных площадок для вертолетов, используемых в целях проведения авиационных работ по охране и защите лесов</t>
  </si>
  <si>
    <t>Реконструкция посадочных площадок для самолетов, используемых в целях проведения авиационных работ по охране и защите лесов</t>
  </si>
  <si>
    <t>Эксплуатация посадочных площадок для вертолетов, используемых в целях проведения авиационных работ по охране и защите лесов</t>
  </si>
  <si>
    <t>Эксплуатация посадочных площадок для самолетов, используемых в целях проведения авиационных работ по охране и защите лесов</t>
  </si>
  <si>
    <t>Снижение природной пожарной опасности лесов путем регулирования породного состава лесных насаждений выборочной рубкой</t>
  </si>
  <si>
    <t>Прочистка противопожарных минерализованных полос и их обновление</t>
  </si>
  <si>
    <t>Эксплуатация пожарных водоемов и подъездов к источникам противопожарного водоснабжения</t>
  </si>
  <si>
    <t>Благоустройство зон отдыха граждан, пребывающих в лесах</t>
  </si>
  <si>
    <t>Реконструкция шлагбаумов, преград, обеспечивающих ограничение пребывания граждан в лесах в целях обеспечения пожарной безопасности</t>
  </si>
  <si>
    <t>Создание противопожарных заслонов</t>
  </si>
  <si>
    <t>Мониторинг пожарной опасности в лесах и лесных пожаров путем наземного патрулирования лесов</t>
  </si>
  <si>
    <t>Авиационный мониторинг пожарной опасности в лесах и лесных пожаров</t>
  </si>
  <si>
    <t>Космический мониторинг пожарной опасности в лесах и лесных пожаров</t>
  </si>
  <si>
    <t>Тушение лесных пожаров</t>
  </si>
  <si>
    <t>Повышение эффективности проведения профилактики возникновения, локализации и ликвидации очагов вредных организмов</t>
  </si>
  <si>
    <t>Лесопатологические обследование</t>
  </si>
  <si>
    <t>Обследование очагов вредных организмов</t>
  </si>
  <si>
    <t>Ликвидация очагов вредных организмов, уничтожение или подавление численности вредных организмов, при выполнении наземным способом, химическим методом</t>
  </si>
  <si>
    <t>Ликвидация очагов вредных организмов, уничтожение или подавление численности вредных организмов, при выполнении наземным способом, биологическим методом</t>
  </si>
  <si>
    <t>Ликвидация очагов вредных организмов, уничтожение или подавление численности вредных организмов, при выполнении авиационным способом, химическим методом</t>
  </si>
  <si>
    <t>Ликвидация очагов вредных организмов, уничтожение или подавление численности вредных организмов, при выполнении авиационным способом, биологическим методом</t>
  </si>
  <si>
    <t>Ликвидация очагов вредных организмов, рубки лесных насаждений в целях регулирования породного и возрастного состава лесных насаждений, зараженных вредными организмами, рубка и выкладка ловчих деревьев</t>
  </si>
  <si>
    <t>Ликвидация очагов вредных организмов, рубки лесных насаждений в целях регулирования породного и возрастного состава лесных насаждений, зараженных вредными организмами, рубки лесных насаждений, являющихся очагами вредных организмов</t>
  </si>
  <si>
    <t>Предупреждение возникновения вредных организмов, профилактические мероприятия по защите лесов, биотехнические мероприятия, улучшение условий обитания и размножения насекомоядных птиц и других насекомоядных животных</t>
  </si>
  <si>
    <t>Предупреждение возникновения вредных организмов, профилактические мероприятия по защите лесов, биотехнические мероприятия, охрана местообитаний, выпуск, расселение и интродукция насекомых-энтомофагов</t>
  </si>
  <si>
    <t>Предупреждение возникновения вредных организмов, профилактические мероприятия по защите лесов, биотехнические мероприятия, посев травянистых нектароносных растений</t>
  </si>
  <si>
    <t>Предупреждение возникновения вредных организмов, профилактические мероприятия по защите лесов, лесохозяйственные мероприятия, использование удобрений и минеральных добавок для повышения устойчивости лесных насаждений в неблагоприятные периоды, лечение деревьев</t>
  </si>
  <si>
    <t>Предупреждение возникновения вредных организмов, санитарно-оздоровительные мероприятия, сплошные санитарные рубки</t>
  </si>
  <si>
    <t>Предупреждение возникновения вредных организмов, санитарно-оздоровительные мероприятия, выборочные санитарные рубки</t>
  </si>
  <si>
    <t>Предупреждение возникновения вредных организмов, санитарно-оздоровительные мероприятия, уборка неликвидной древесины</t>
  </si>
  <si>
    <t>Предупреждение возникновения вредных организмов, санитарно-оздоровительные мероприятия, уборка аварийных деревьев</t>
  </si>
  <si>
    <t>Осуществление интенсивного лесовосстановления и лесоразведения обеспечивающих сохранение  экологического потенциала лесов, а также проведение ухода за лесами, повышение продуктивности и улучшения породного состава лесов</t>
  </si>
  <si>
    <t>Искусственное лесовосстановление путем посадки сеянцев с открытой корневой системой</t>
  </si>
  <si>
    <t>Искусственное лесовосстановление путем посадки сеянцев с закрытой корневой системой</t>
  </si>
  <si>
    <t>Искусственное лесовосстановление путем посадки саженцев (черенков)</t>
  </si>
  <si>
    <t>Искусственное лесовосстановление путем посева семян лесных растений</t>
  </si>
  <si>
    <t>Проведение естественного лесовосстановления вследствие природных процессов</t>
  </si>
  <si>
    <t>Естественное лесовосстановление (содействие естественному лесовосстановлению) путем сохранения возобновившегося под пологом лесных насаждений жизнеспособного поколения главных лесных пород лесных насаждений (подрост)</t>
  </si>
  <si>
    <t>Естественное лесовосстановление (содействие естественному лесовосстановлению) путем ухода за подростом главных лесных древесных пород на площадях, не занятых лесными насаждениями</t>
  </si>
  <si>
    <t>Естественное лесовосстановление (содействие естественному лесовосстановлению) путем минерализации поверхности почвы на местах планируемых рубок спелых и перестойных насаждений и на вырубках</t>
  </si>
  <si>
    <t>Естественное лесовосстановление (содействие естественному лесовосстановлению) путем оставление семенных деревьев, куртин и групп</t>
  </si>
  <si>
    <t>Естественное лесовосстановление (содействие естественному лесовосстановлению) путем огораживания площадей лесных участков</t>
  </si>
  <si>
    <t>Естественное лесовосстановление (содействие естественному лесовосстановлению) путем подавления корнеотпрысковой способности деревьев (инъекции арборицидов или окольцовывание)</t>
  </si>
  <si>
    <t>Комбинированное лесовосстановление за счет сочетания естественного и искусственного восстановления лесов</t>
  </si>
  <si>
    <t>Лесоразведение путем создания искусственных лесных насаждений методами посадки саженцев, сеянцев, черенков или посева семян лесных растений</t>
  </si>
  <si>
    <t>Агротехнический уход за лесными культурами путем ручной оправки растений от завала травой и почвой, заноса песком, размыва и выдувания почвы, выжимания морозом</t>
  </si>
  <si>
    <t>Агротехнический уход за лесными культурами путем рыхления почвы с одновременным уничтожением травянистой и древесной растительности в рядах культур и междурядьях</t>
  </si>
  <si>
    <t>Агротехнический уход за лесными культурами путем уничтожения травянистой растительности химическими средствами на землях для лесоразведения</t>
  </si>
  <si>
    <t>Агротехнический уход за лесными культурами путем дополнения лесных культур, подкормка минеральными удобрениями и полив лесных культур</t>
  </si>
  <si>
    <t>Лесоводственный уход путем уничтожения или предупреждения появления травянистой и нежелательной древесной растительности</t>
  </si>
  <si>
    <t>Подготовка лесных участков для создания лесных культур путем маркировки линий будущих рядов лесных культур или полос обработки почвы и обозначения мест, опасных для работы техники</t>
  </si>
  <si>
    <t>Подготовка лесных участков для создания лесных культур путем сплошной или полосной (частичной) расчистки площади от древесины, камней, нежелательной древесной растительности, мелких пней, стволов усохших деревьев</t>
  </si>
  <si>
    <t>Подготовка лесных участков для создания лесных культур путем раскорчевки пней, препятствующих движению техники или уменьшения их высоты до уровня, не препятствующего движению техники</t>
  </si>
  <si>
    <t>Подготовка лесных участков для создания лесных культур путем планирования поверхности лесного участка, при необходимости проведения мелиоративных работ, нарезки трасс на склонах</t>
  </si>
  <si>
    <t>Подготовка лесных участков путем предварительной борьбы с вредными почвенными организмами</t>
  </si>
  <si>
    <t>Подготовка лесных участков для создания лесных культур путем проведения осушительных мероприятий на заболоченных, избыточно увлажненных почвах</t>
  </si>
  <si>
    <t>Обработка почвы под лесные культуры на всем участке (сплошная обработка) или на его части (частичная обработка) механическим, химическим или огневым способами</t>
  </si>
  <si>
    <t>Агролесомелиоративные мероприятия (создание и восстановление защитных лесных насаждений, их реконструкция и направленное формирование, омолаживание кустарников, содействие естественному возобновлению лесных растений, уход за подростом, закрепление подвижных песков, облесение деградированных земель и подверженных эрозии почв)</t>
  </si>
  <si>
    <t>Рубки осветления, проводимые в целях ухода за лесами</t>
  </si>
  <si>
    <t>Рубки прочистки, проводимые в целях ухода</t>
  </si>
  <si>
    <t>Рубки прореживания, проводимые в целях ухода за лесами</t>
  </si>
  <si>
    <t>Проходные рубки, проводимые в целях ухода за лесами</t>
  </si>
  <si>
    <t>Рубки обновления, проводимые в целях ухода за лесами</t>
  </si>
  <si>
    <t>Рубки переформирования лесных насаждений, проводимые в целях ухода за лесами, осуществляемые в сформировавшихся средневозрастных и более старшего возраста древостоях с целью коренного изменения их состава, структуры, строения</t>
  </si>
  <si>
    <t>Ландшафтные рубки, проводимые в целях ухода за лесами</t>
  </si>
  <si>
    <t>Рубки реконструкции, проводимые в целях ухода за лесами, в том числе в целях удаления малоценных лесных насаждений или их частей</t>
  </si>
  <si>
    <t>Рубки сохранения лесных насаждений, проводимые в целях ухода за лесами, осуществляемые в спелых и перестойных древостоях</t>
  </si>
  <si>
    <t>Рубки единичных деревьев, в том числе семенников, выполнивших свою функцию, проводимые в целях ухода за лесами</t>
  </si>
  <si>
    <t>Создание и содержание объектов лесного семеноводства</t>
  </si>
  <si>
    <t>Создание объектов лесного семеноводства путем выделения плюсовых насаждений</t>
  </si>
  <si>
    <t>Создание объектов лесного семеноводства путем выделения плюсовых деревьев</t>
  </si>
  <si>
    <t>Создание объектов лесного семеноводства путем закладки лесосеменных плантаций</t>
  </si>
  <si>
    <t>Создание объектов лесного семеноводства путем закладки архивов клонов плюсовых деревьев и маточных плантаций</t>
  </si>
  <si>
    <t>Создание объектов лесного семеноводства путем закладки испытательных культур</t>
  </si>
  <si>
    <t>Создание объектов лесного семеноводства путем закладки постоянных лесосеменных участков</t>
  </si>
  <si>
    <t>Создание объектов лесного семеноводства путем закладки географических и популяционно-экологических культур</t>
  </si>
  <si>
    <t>Уход за плюсовыми насаждениями</t>
  </si>
  <si>
    <t>Уход за плюсовыми деревьями</t>
  </si>
  <si>
    <t>Уход за лесосеменными плантациями, маточными плантациями, архивами клонов плюсовых деревьев, постоянными лесосеменными участками</t>
  </si>
  <si>
    <t>Уход за испытательными, географическими, популяционно-экологическими культурами как объектами лесного семеноводства</t>
  </si>
  <si>
    <t>Заготовка семян лесных растений на объектах лесного семеноводства, а также в плюсовых и нормальных насаждениях</t>
  </si>
  <si>
    <t>Формирование страховых фондов семян лесных растений</t>
  </si>
  <si>
    <t>Хранение семян лесных растений</t>
  </si>
  <si>
    <t>Организация интенсивного использования лесов с учетом сохранения их экологического потенциала, лесное планирование и регламентирование</t>
  </si>
  <si>
    <t>Отвод лесосек под выборочные рубки</t>
  </si>
  <si>
    <t>Отвод лесосек под рубки, проводимые в целях ухода за лесами</t>
  </si>
  <si>
    <t>Разработка и утверждение лесных планов субъектов Российской Федерации</t>
  </si>
  <si>
    <t>Разработка и утверждение лесохозяйственных регламентов</t>
  </si>
  <si>
    <t>Проведение мероприятий лесоустройства, ведение государственного лесного реестра, осуществление государственного кадастрового учета лесных участков</t>
  </si>
  <si>
    <t>Постановка на кадастровый учет лесных участков в составе земель лесного фонда, предназначенных для передачи их в пользование или в аренду</t>
  </si>
  <si>
    <t>Ведение государственного лесного реестра в отношении лесов, расположенных в границах территории субъекта Российской Федерации</t>
  </si>
  <si>
    <t>3.</t>
  </si>
  <si>
    <t>Таксации лесов подготовительных работ</t>
  </si>
  <si>
    <t>Таксации лесов полевых работ</t>
  </si>
  <si>
    <t>Таксации лесов камеральных работ</t>
  </si>
  <si>
    <t>Проектирования мероприятий по охране, защите, воспроизводству лесов</t>
  </si>
  <si>
    <t>Расходы на единицу объема</t>
  </si>
  <si>
    <t>из них средств бюджета субъекта Российской Федерации, полученных от заключения договоров купли-продажи с субъектами МСП</t>
  </si>
  <si>
    <t>расходы</t>
  </si>
  <si>
    <t>Отношение площади лесовосстановления и лесоразведения к площади вырубленных и погибших лесных насаждений</t>
  </si>
  <si>
    <t>%</t>
  </si>
  <si>
    <t>Площадь вырубленных и погибших лесов</t>
  </si>
  <si>
    <t>Лесоразведение, всего</t>
  </si>
  <si>
    <t>посадочный материал с закрытой корневой системой</t>
  </si>
  <si>
    <t>посадочный материал с открытой корневой системой</t>
  </si>
  <si>
    <t>Запас семян лесных растений (заготовка семян лесных растений, формирование страховых фондов семян лесных растений, хранение семян лесных растений), всего</t>
  </si>
  <si>
    <t>колесный трактор</t>
  </si>
  <si>
    <t>гусеничный трактор</t>
  </si>
  <si>
    <t>плуги</t>
  </si>
  <si>
    <t>бороны</t>
  </si>
  <si>
    <t>лесопосадочные машины</t>
  </si>
  <si>
    <t>малый лесопатрульный комплекс</t>
  </si>
  <si>
    <t>леспожарный трактор</t>
  </si>
  <si>
    <t>пожарные автоцистерны (пожарные машины) АЦЛ</t>
  </si>
  <si>
    <t>бульдозеры</t>
  </si>
  <si>
    <t>автомобили и/или вахтовые автомобили</t>
  </si>
  <si>
    <t>грузовые автомобили грузоподъемностью свыше 1,5 т.</t>
  </si>
  <si>
    <t>Приобретение лесопожарной техники</t>
  </si>
  <si>
    <t>Приобретение лесопожарного оборудования</t>
  </si>
  <si>
    <t>Приобретение лесохозяйственного оборудования</t>
  </si>
  <si>
    <t>5.12</t>
  </si>
  <si>
    <t>5.11</t>
  </si>
  <si>
    <t>5.10</t>
  </si>
  <si>
    <t>5.8</t>
  </si>
  <si>
    <t>5.9</t>
  </si>
  <si>
    <t>5.7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</si>
  <si>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</si>
  <si>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</si>
  <si>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</si>
  <si>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</si>
  <si>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</si>
  <si>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</si>
  <si>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</si>
  <si>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</si>
  <si>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</si>
  <si>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</si>
  <si>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</si>
  <si>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</si>
  <si>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</si>
  <si>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</si>
  <si>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</si>
  <si>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</si>
  <si>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</si>
  <si>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</si>
  <si>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</si>
  <si>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</si>
  <si>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</si>
  <si>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</si>
  <si>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</si>
  <si>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</si>
  <si>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</si>
  <si>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</si>
  <si>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</si>
  <si>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</si>
  <si>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</si>
  <si>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</si>
  <si>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</si>
  <si>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</si>
  <si>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</si>
  <si>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</si>
  <si>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</si>
  <si>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</si>
  <si>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</si>
  <si>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</si>
  <si>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</si>
  <si>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</si>
  <si>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</si>
  <si>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</si>
  <si>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</si>
  <si>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</si>
  <si>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</si>
  <si>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</si>
  <si>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</si>
  <si>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</si>
  <si>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</si>
  <si>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</si>
  <si>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</si>
  <si>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</si>
  <si>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</si>
  <si>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</si>
  <si>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</si>
  <si>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</si>
  <si>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</si>
  <si>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</si>
  <si>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</si>
  <si>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</si>
  <si>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</si>
  <si>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</si>
  <si>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</si>
  <si>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</si>
  <si>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</si>
  <si>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</si>
  <si>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</si>
  <si>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</si>
  <si>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</si>
  <si>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</si>
  <si>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</si>
  <si>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</si>
  <si>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</si>
  <si>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</si>
  <si>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</si>
  <si>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</si>
  <si>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</si>
  <si>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</si>
  <si>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</si>
  <si>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</si>
  <si>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</si>
  <si>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</si>
  <si>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</si>
  <si>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</si>
  <si>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</si>
  <si>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</si>
  <si>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</si>
  <si>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</si>
  <si>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</si>
  <si>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</si>
  <si>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</si>
  <si>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</si>
  <si>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</si>
  <si>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</si>
  <si>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</si>
  <si>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</si>
  <si>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</si>
  <si>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1.1</t>
  </si>
  <si>
    <t>1.2</t>
  </si>
  <si>
    <t>1.4</t>
  </si>
  <si>
    <t>5.1</t>
  </si>
  <si>
    <t>5.2</t>
  </si>
  <si>
    <t>5.3</t>
  </si>
  <si>
    <t>5.4</t>
  </si>
  <si>
    <t>5.5</t>
  </si>
  <si>
    <t>5.6</t>
  </si>
  <si>
    <t>2000</t>
  </si>
  <si>
    <t>2020</t>
  </si>
  <si>
    <t>2030</t>
  </si>
  <si>
    <t>2040</t>
  </si>
  <si>
    <t>2050</t>
  </si>
  <si>
    <t>2070</t>
  </si>
  <si>
    <t>2080</t>
  </si>
  <si>
    <t>2090</t>
  </si>
  <si>
    <t>2060</t>
  </si>
  <si>
    <t>2100</t>
  </si>
  <si>
    <t>2110</t>
  </si>
  <si>
    <t>2120</t>
  </si>
  <si>
    <t>2130</t>
  </si>
  <si>
    <t>2140</t>
  </si>
  <si>
    <t>2150</t>
  </si>
  <si>
    <t>2160</t>
  </si>
  <si>
    <t>2170</t>
  </si>
  <si>
    <t>2180</t>
  </si>
  <si>
    <t>2190</t>
  </si>
  <si>
    <t>2200</t>
  </si>
  <si>
    <t>2210</t>
  </si>
  <si>
    <t>2220</t>
  </si>
  <si>
    <t>2230</t>
  </si>
  <si>
    <t>2240</t>
  </si>
  <si>
    <t>2250</t>
  </si>
  <si>
    <t>2260</t>
  </si>
  <si>
    <t>2270</t>
  </si>
  <si>
    <t>2280</t>
  </si>
  <si>
    <t>2290</t>
  </si>
  <si>
    <t>2295</t>
  </si>
  <si>
    <t>2300</t>
  </si>
  <si>
    <t>2310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</si>
  <si>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</si>
  <si>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</si>
  <si>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</si>
  <si>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</si>
  <si>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</si>
  <si>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</si>
  <si>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</si>
  <si>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</si>
  <si>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</si>
  <si>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</si>
  <si>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</si>
  <si>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</si>
  <si>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</si>
  <si>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</si>
  <si>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2453</t>
  </si>
  <si>
    <t>2456</t>
  </si>
  <si>
    <t>2460</t>
  </si>
  <si>
    <t>2470</t>
  </si>
  <si>
    <t>2480</t>
  </si>
  <si>
    <t>2490</t>
  </si>
  <si>
    <t>2500</t>
  </si>
  <si>
    <t>2510</t>
  </si>
  <si>
    <t>2520</t>
  </si>
  <si>
    <t>2530</t>
  </si>
  <si>
    <t>2540</t>
  </si>
  <si>
    <t>2550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</si>
  <si>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</si>
  <si>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</si>
  <si>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</si>
  <si>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</si>
  <si>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</si>
  <si>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</si>
  <si>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</si>
  <si>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</si>
  <si>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</si>
  <si>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</si>
  <si>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</si>
  <si>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</si>
  <si>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</si>
  <si>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</si>
  <si>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</si>
  <si>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</si>
  <si>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</si>
  <si>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</si>
  <si>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</si>
  <si>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2361</t>
  </si>
  <si>
    <t>2371</t>
  </si>
  <si>
    <t>2381</t>
  </si>
  <si>
    <t>2391</t>
  </si>
  <si>
    <t>2421</t>
  </si>
  <si>
    <t>2431</t>
  </si>
  <si>
    <t>2441</t>
  </si>
  <si>
    <t>2451</t>
  </si>
  <si>
    <t>2721</t>
  </si>
  <si>
    <t>2731</t>
  </si>
  <si>
    <t>2741</t>
  </si>
  <si>
    <t>2750</t>
  </si>
  <si>
    <t>2751</t>
  </si>
  <si>
    <t>2760</t>
  </si>
  <si>
    <t>2761</t>
  </si>
  <si>
    <t>2770</t>
  </si>
  <si>
    <t>2771</t>
  </si>
  <si>
    <t>2780</t>
  </si>
  <si>
    <t>2781</t>
  </si>
  <si>
    <t>2790</t>
  </si>
  <si>
    <t>2791</t>
  </si>
  <si>
    <t>2800</t>
  </si>
  <si>
    <t>2810</t>
  </si>
  <si>
    <t>2801</t>
  </si>
  <si>
    <t>2811</t>
  </si>
  <si>
    <t>2815</t>
  </si>
  <si>
    <t>2820</t>
  </si>
  <si>
    <t>2830</t>
  </si>
  <si>
    <t>2840</t>
  </si>
  <si>
    <t>2850</t>
  </si>
  <si>
    <t>2860</t>
  </si>
  <si>
    <t>2870</t>
  </si>
  <si>
    <t>2880</t>
  </si>
  <si>
    <t>2890</t>
  </si>
  <si>
    <t>2900</t>
  </si>
  <si>
    <t>2910</t>
  </si>
  <si>
    <t>2920</t>
  </si>
  <si>
    <t>2930</t>
  </si>
  <si>
    <t>2940</t>
  </si>
  <si>
    <t>2950</t>
  </si>
  <si>
    <t>2955</t>
  </si>
  <si>
    <t>2960</t>
  </si>
  <si>
    <t>2970</t>
  </si>
  <si>
    <t>2980</t>
  </si>
  <si>
    <t>3000</t>
  </si>
  <si>
    <t>3010</t>
  </si>
  <si>
    <t>3015</t>
  </si>
  <si>
    <t>3020</t>
  </si>
  <si>
    <t>3030</t>
  </si>
  <si>
    <t>3040</t>
  </si>
  <si>
    <t>3050</t>
  </si>
  <si>
    <t>3060</t>
  </si>
  <si>
    <t>3070</t>
  </si>
  <si>
    <t>3080</t>
  </si>
  <si>
    <t>3090</t>
  </si>
  <si>
    <t>3100</t>
  </si>
  <si>
    <t>3110</t>
  </si>
  <si>
    <t>3120</t>
  </si>
  <si>
    <t>3130</t>
  </si>
  <si>
    <t>3140</t>
  </si>
  <si>
    <t>3150</t>
  </si>
  <si>
    <t>3155</t>
  </si>
  <si>
    <t>3200</t>
  </si>
  <si>
    <t>3210</t>
  </si>
  <si>
    <t>3220</t>
  </si>
  <si>
    <t>3230</t>
  </si>
  <si>
    <t>Код
стр.</t>
  </si>
  <si>
    <t>Количество выращенного посадочного материала - всего,
   в том числе:</t>
  </si>
  <si>
    <t>Лесопожарная техника и оборудование - всего,
   в том числе:</t>
  </si>
  <si>
    <t>Лесохозяйственная техника и оборудование для проведения комплекса мероприятий по лесовосстановлению и лесоразведению - всего,
   в том числе:</t>
  </si>
  <si>
    <t>Лесовосстановление - всего,
   в том числе:</t>
  </si>
  <si>
    <t>Прочая лесохозяйственная техника и оборудование для проведения комплекса мероприятий по лесовосстановлению и лесоразведению - всего,
   в том числе:</t>
  </si>
  <si>
    <t>прочая техника - всего,
   в том числе:</t>
  </si>
  <si>
    <t>прочее оборудование - всего,
   в том числе:</t>
  </si>
  <si>
    <t>Прочая лесопожарная техника и оборудование - всего,
   в том числе:</t>
  </si>
  <si>
    <t>Полный номер меро-приятия</t>
  </si>
  <si>
    <t>Ежеквартальная</t>
  </si>
  <si>
    <t>в том числе:                                                        на осуществление федерального государственного лесного надзора</t>
  </si>
  <si>
    <t>* отчет представляется в электронном виде и на бумажном носителе</t>
  </si>
  <si>
    <r>
      <rPr>
        <b/>
        <sz val="10"/>
        <rFont val="Times New Roman"/>
        <family val="1"/>
      </rPr>
      <t>Кому представляется:</t>
    </r>
    <r>
      <rPr>
        <sz val="10"/>
        <rFont val="Times New Roman"/>
        <family val="1"/>
      </rPr>
      <t xml:space="preserve"> Федеральное агентство лесного хозяйства, 115184, г. Москва, ул. Пятницкая, д. 59/19      </t>
    </r>
  </si>
  <si>
    <r>
      <rPr>
        <b/>
        <u val="single"/>
        <sz val="10"/>
        <rFont val="Times New Roman"/>
        <family val="1"/>
      </rPr>
      <t xml:space="preserve">ФЕДЕРАЛЬНОЕ АГЕНТСТВО ЛЕСНОГО ХОЗЯЙСТВА
</t>
    </r>
    <r>
      <rPr>
        <b/>
        <sz val="10"/>
        <rFont val="Times New Roman"/>
        <family val="1"/>
      </rPr>
      <t>ОТРАСЛЕВОЕ НАБЛЮДЕНИЕ</t>
    </r>
  </si>
  <si>
    <r>
      <rPr>
        <b/>
        <sz val="10"/>
        <rFont val="Times New Roman"/>
        <family val="1"/>
      </rPr>
      <t xml:space="preserve">Представляют: </t>
    </r>
    <r>
      <rPr>
        <sz val="10"/>
        <rFont val="Times New Roman"/>
        <family val="1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</si>
  <si>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в том числе:
на осуществление функций государственного управления в области лесных отношений</t>
  </si>
  <si>
    <t>гр.3&gt;=гр.4</t>
  </si>
  <si>
    <t>гр.9&gt;=гр.10</t>
  </si>
  <si>
    <t>Формула</t>
  </si>
  <si>
    <t>м²</t>
  </si>
  <si>
    <r>
      <t>м</t>
    </r>
    <r>
      <rPr>
        <vertAlign val="superscript"/>
        <sz val="10"/>
        <rFont val="Times New Roman"/>
        <family val="1"/>
      </rPr>
      <t>3</t>
    </r>
  </si>
  <si>
    <t>Таксации лесов I разряда,
глазомерным способом</t>
  </si>
  <si>
    <t>Таксации лесов I разряда,
глазомерно-измерительным способом</t>
  </si>
  <si>
    <t>Таксации лесов I разряда,
дешифровочным способом</t>
  </si>
  <si>
    <t>Таксации лесов II разряда,
глазомерно-измерительным способом</t>
  </si>
  <si>
    <t>Таксации лесов II разряда,
глазомерным способом</t>
  </si>
  <si>
    <t>Таксации лесов II разряда,
дешифровочным способом</t>
  </si>
  <si>
    <t>Таксации лесов III разряда,
дешифровочным способом</t>
  </si>
  <si>
    <t>Таксации лесов III разряда,
способом актуализации</t>
  </si>
  <si>
    <t>Приобретение лесопожарной,
лесохозяйственной техники и оборудования</t>
  </si>
  <si>
    <t>гр.7&gt;=гр.9</t>
  </si>
  <si>
    <t>гр.6&gt;=гр.8</t>
  </si>
  <si>
    <t>гр.17&gt;=гр.19</t>
  </si>
  <si>
    <t>гр.18&gt;=гр.20</t>
  </si>
  <si>
    <t>гр.21&gt;=гр.23</t>
  </si>
  <si>
    <t>гр.22&gt;=гр.24</t>
  </si>
  <si>
    <t>240419</t>
  </si>
  <si>
    <t>Справочно: размещения заказов на выполнение работ по охране, защите, воспроизводству лесов
(в соответствии с заключенными контрактами)</t>
  </si>
  <si>
    <t>искусственное лесовосстановление</t>
  </si>
  <si>
    <t>комбинированное лесовосстановление</t>
  </si>
  <si>
    <t>естественное лесовосстановление</t>
  </si>
  <si>
    <t>Раздел III формы 1-субвенции
 Показатели и источники финансирования федерального проекта "Сохранение лесов" национального проекта "Экология"</t>
  </si>
  <si>
    <t>Раздел II формы 1-субвенции
Обеспечение использования,  охраны, защиты, воспроизводства лесов на землях лесного фонда
с учетом реализации федерального проекта "Сохранение лесов" национального проекта "Экология"</t>
  </si>
  <si>
    <t>прочая техника*</t>
  </si>
  <si>
    <t>прочее оборудование*</t>
  </si>
  <si>
    <t>Всего,
тыс. руб.</t>
  </si>
  <si>
    <t>Раздел V формы 1-субвенции
Сведения о кредиторской задолженности по охране лесов от пожаров</t>
  </si>
  <si>
    <t>230419</t>
  </si>
  <si>
    <t>Обеспечение использования, охраны, защиты и воспроизводства лесов,
в том числе:</t>
  </si>
  <si>
    <t>Раздел IV формы 1-субвенции
Информация о количестве прочей закупаемой лесохозяйственной техники и оборудования для проведения комплекса мероприятий по лесовосстановлению и лесоразведению и количестве прочей лесопожарной техники и оборудования</t>
  </si>
  <si>
    <t>лист "Сохран.лесов" стр.670=стр.200</t>
  </si>
  <si>
    <t>лист "Сохран.лесов" стр.680=стр.300</t>
  </si>
  <si>
    <t>лист "Сохран.лесов" стр.800=стр.500</t>
  </si>
  <si>
    <t>лист "Сохран.лесов" стр.810=стр.600</t>
  </si>
  <si>
    <t>гр.4</t>
  </si>
  <si>
    <t>гр.5</t>
  </si>
  <si>
    <t>гр.6</t>
  </si>
  <si>
    <t>гр.7</t>
  </si>
  <si>
    <t>гр.17</t>
  </si>
  <si>
    <t>гр.18</t>
  </si>
  <si>
    <t>гр.19</t>
  </si>
  <si>
    <t>гр.20</t>
  </si>
  <si>
    <t>гр.21</t>
  </si>
  <si>
    <t>гр.22</t>
  </si>
  <si>
    <t>гр.23</t>
  </si>
  <si>
    <t>гр.24</t>
  </si>
  <si>
    <t>гр.25</t>
  </si>
  <si>
    <t>гр.26</t>
  </si>
  <si>
    <t>гр.27</t>
  </si>
  <si>
    <t>гр.28</t>
  </si>
  <si>
    <t>гр.29</t>
  </si>
  <si>
    <t>гр.30</t>
  </si>
  <si>
    <t>гр.31</t>
  </si>
  <si>
    <t>гр.32</t>
  </si>
  <si>
    <t>* - расшифровать на листе Сохран.лесов_Справка</t>
  </si>
  <si>
    <r>
      <t xml:space="preserve">          1. Файл "1-Subvencii" представляет собой книгу Microsoft Excel. Книга содержит семь листов: 
         "</t>
    </r>
    <r>
      <rPr>
        <b/>
        <sz val="12"/>
        <rFont val="Times New Roman"/>
        <family val="1"/>
      </rPr>
      <t>Рекомендации</t>
    </r>
    <r>
      <rPr>
        <sz val="12"/>
        <rFont val="Times New Roman"/>
        <family val="1"/>
      </rPr>
      <t>", "</t>
    </r>
    <r>
      <rPr>
        <b/>
        <sz val="12"/>
        <rFont val="Times New Roman"/>
        <family val="1"/>
      </rPr>
      <t>Финансирование</t>
    </r>
    <r>
      <rPr>
        <sz val="12"/>
        <rFont val="Times New Roman"/>
        <family val="1"/>
      </rPr>
      <t xml:space="preserve">", </t>
    </r>
    <r>
      <rPr>
        <b/>
        <sz val="12"/>
        <rFont val="Times New Roman"/>
        <family val="1"/>
      </rPr>
      <t>"Мероприятия","Сохран.лесов", "Сохран.лесов_Справка","Кред.Задолж."</t>
    </r>
    <r>
      <rPr>
        <sz val="12"/>
        <rFont val="Times New Roman"/>
        <family val="1"/>
      </rPr>
      <t xml:space="preserve"> и "</t>
    </r>
    <r>
      <rPr>
        <b/>
        <sz val="12"/>
        <rFont val="Times New Roman"/>
        <family val="1"/>
      </rPr>
      <t>Сообщения</t>
    </r>
    <r>
      <rPr>
        <sz val="12"/>
        <rFont val="Times New Roman"/>
        <family val="1"/>
      </rPr>
      <t xml:space="preserve">".
         </t>
    </r>
    <r>
      <rPr>
        <b/>
        <sz val="12"/>
        <rFont val="Times New Roman"/>
        <family val="1"/>
      </rPr>
      <t>Лист "Рекомендации"</t>
    </r>
    <r>
      <rPr>
        <sz val="12"/>
        <rFont val="Times New Roman"/>
        <family val="1"/>
      </rPr>
      <t xml:space="preserve"> содержит описание правил использования программы свода данных и используется для выбора наименования отчитывающейся организации и отчетного периода.
         </t>
    </r>
    <r>
      <rPr>
        <b/>
        <sz val="12"/>
        <rFont val="Times New Roman"/>
        <family val="1"/>
      </rPr>
      <t>Лист "Финансирование"</t>
    </r>
    <r>
      <rPr>
        <sz val="12"/>
        <rFont val="Times New Roman"/>
        <family val="1"/>
      </rPr>
      <t xml:space="preserve"> содержит первый раздел "Финансирование" электронной формы 1- субвенции,  </t>
    </r>
    <r>
      <rPr>
        <b/>
        <sz val="12"/>
        <rFont val="Times New Roman"/>
        <family val="1"/>
      </rPr>
      <t>лист "Мероприятия"</t>
    </r>
    <r>
      <rPr>
        <sz val="12"/>
        <rFont val="Times New Roman"/>
        <family val="1"/>
      </rPr>
      <t xml:space="preserve"> - второй раздел "Обеспечение охраны, защиты, воспроизводства лесов на землях лесного фонда", </t>
    </r>
    <r>
      <rPr>
        <b/>
        <sz val="12"/>
        <rFont val="Times New Roman"/>
        <family val="1"/>
      </rPr>
      <t xml:space="preserve">лист "Сохран.лесов" - </t>
    </r>
    <r>
      <rPr>
        <sz val="12"/>
        <rFont val="Times New Roman"/>
        <family val="1"/>
      </rPr>
      <t xml:space="preserve">третий раздел содержит показатели и источники финансирования федерального проекта "Сохранение лесов" национального проекта "Экология", </t>
    </r>
    <r>
      <rPr>
        <b/>
        <sz val="12"/>
        <rFont val="Times New Roman"/>
        <family val="1"/>
      </rPr>
      <t>лист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"Сохран.лесов_Справка"</t>
    </r>
    <r>
      <rPr>
        <sz val="12"/>
        <rFont val="Times New Roman"/>
        <family val="1"/>
      </rPr>
      <t xml:space="preserve">- четвертый раздел, </t>
    </r>
    <r>
      <rPr>
        <b/>
        <sz val="12"/>
        <rFont val="Times New Roman"/>
        <family val="1"/>
      </rPr>
      <t xml:space="preserve">лист "Кред.Задолж." - </t>
    </r>
    <r>
      <rPr>
        <sz val="12"/>
        <rFont val="Times New Roman"/>
        <family val="1"/>
      </rPr>
      <t>пятый раздел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электронной формы "1- субвенции".
       </t>
    </r>
    <r>
      <rPr>
        <b/>
        <sz val="12"/>
        <rFont val="Times New Roman"/>
        <family val="1"/>
      </rPr>
      <t xml:space="preserve"> Лист "Сообщения"</t>
    </r>
    <r>
      <rPr>
        <sz val="12"/>
        <rFont val="Times New Roman"/>
        <family val="1"/>
      </rPr>
      <t xml:space="preserve"> предназначен для выдачи сообщений об ошибках в процессе программной обработки информации.</t>
    </r>
  </si>
  <si>
    <t>Сохран.лесов</t>
  </si>
  <si>
    <t>стр.500&lt;=
лист "Мероприятия" стр.2930+2940+2950</t>
  </si>
  <si>
    <t>Годовой объем финансирования на осуществление переданных полномочий</t>
  </si>
  <si>
    <t>из них:
на содержание и обеспечение деятельности органа исполнительной власти в области лесных отношений</t>
  </si>
  <si>
    <t>на содержание и обеспечение деятельности лесничеств
(или иных структурных единиц)</t>
  </si>
  <si>
    <t>200</t>
  </si>
  <si>
    <t>210</t>
  </si>
  <si>
    <t>211</t>
  </si>
  <si>
    <t>220</t>
  </si>
  <si>
    <t>221</t>
  </si>
  <si>
    <t>300</t>
  </si>
  <si>
    <t>стр.210&gt;=
стр.211</t>
  </si>
  <si>
    <t>стр.220&gt;=
стр.221</t>
  </si>
  <si>
    <t>гр.1</t>
  </si>
  <si>
    <t>гр.2</t>
  </si>
  <si>
    <t>гр.3</t>
  </si>
  <si>
    <t>стр.200&gt;=
стр.210+220</t>
  </si>
  <si>
    <t xml:space="preserve">            Протокол контроля</t>
  </si>
  <si>
    <t>стр.200&lt;=
лист "Мероприятия" стр.2456</t>
  </si>
  <si>
    <t>гр.14</t>
  </si>
  <si>
    <t>гр.15</t>
  </si>
  <si>
    <t>гр.16</t>
  </si>
  <si>
    <t>стр.220&lt;=
лист "Мероприятия" стр.2500+…+2560</t>
  </si>
  <si>
    <t>стр.210&lt;=
лист "Мероприятия" стр.2460+…+2490</t>
  </si>
  <si>
    <t>стр.230&lt;=
лист "Мероприятия" стр.2570</t>
  </si>
  <si>
    <t>стр.210&gt;=стр.211</t>
  </si>
  <si>
    <t>стр.300&lt;=
лист "Мероприятия" стр.2580</t>
  </si>
  <si>
    <t>стр.600&lt;=
лист "Мероприятия" стр.3220+3230</t>
  </si>
  <si>
    <t>стр.700&lt;=
лист "Мероприятия" стр.3200+3210</t>
  </si>
  <si>
    <t xml:space="preserve">    Протокол контроля</t>
  </si>
  <si>
    <t>Приобретение лесохозяйственной техники</t>
  </si>
  <si>
    <t>Номер
меро-приятия по приказу Мин-природы России от 13.06.2018 № 257</t>
  </si>
  <si>
    <t>из них:
дополнительный объем искусственного лесовосстановления на не арендованной территории в рамках федерального проекта "Сохранение лесов"</t>
  </si>
  <si>
    <t>культиваторы</t>
  </si>
  <si>
    <t>вездеходы на гусеничном шасси (МТЛБ и др.) плавающие</t>
  </si>
  <si>
    <t>Код
строки</t>
  </si>
  <si>
    <t>гр.1&gt;=гр.2</t>
  </si>
  <si>
    <t>В</t>
  </si>
  <si>
    <t>Г</t>
  </si>
  <si>
    <t>Липецкая обл. Управление ЛХ</t>
  </si>
  <si>
    <t>030</t>
  </si>
  <si>
    <t>2019.1.2</t>
  </si>
  <si>
    <t>Ю.Н. Божко</t>
  </si>
  <si>
    <t>Е.А. Хлапонина</t>
  </si>
  <si>
    <t>Н.Н. Аршинова</t>
  </si>
  <si>
    <t>(8472) 43-00-41</t>
  </si>
  <si>
    <t>КАМАЗ 43253</t>
  </si>
  <si>
    <t>комплекс разведки лесопожарной обстановки на базе летательного аппарата квадрокоптер</t>
  </si>
  <si>
    <t>бензопила 365SP Husgvarna</t>
  </si>
  <si>
    <t>рукав пожарный напорный РПМ (В)</t>
  </si>
  <si>
    <t>Уменьшение во вкладке "Финансирование" по строке 220 столбец 3 и 4, по строке 221 столбец 3 произошло за счеттого, что произошло перераспределение средств между исполнительным органом власти и лесничествами (по повышению квалификации)</t>
  </si>
  <si>
    <t>Во вкладке "Сохранение лесов" по строке 110 столбец 4, произошло уменьшение за счет перераспределения Площади вырубленных и погибших лесов по источникам финансирования. В 1 квартале все объемы ошибочно были указаны в столбце средства федерального бюджета, хотя фактически часть из них были выполнены за счет иных источников финансирования.</t>
  </si>
  <si>
    <t>Во вкладке "Сохранение лесов" по строке 210 столбец 26 произошло уменьшение затрат на проведение лесовосстановления. Данная сумма была уточнена арендатором.</t>
  </si>
  <si>
    <t xml:space="preserve">Во вкладке "Сохранение лесов" по строке 300 столбец 28 в 1 квартале ошибочно были указаны расходы. </t>
  </si>
  <si>
    <t>Все исправления в отчете за 1 полугодие считать верными.</t>
  </si>
  <si>
    <t>По строке 2430 столбец 5 и по строке 2431 столбец 4 произошло перераспределение средств при формировании государственного задания.</t>
  </si>
  <si>
    <t>По строке 2980 по столбцу 4 и 5 по мероприятию Отвод под сплошные рубки произошло за счет перераспределения средств между видами отвода.</t>
  </si>
  <si>
    <t>Во вкладке "Сохранение лесов" по строке 15 столбец 12, произошло уменьшение за счет уточнения перераспределения Площади вырубленных лесов по источникам финансирования. Во 2 квартале объемы превышающие итоговые на 5,4 га ошибочно были указаны в столбце средства иных источников, хотя фактически они были выполнены за счет субъвенций из федерального бюджета.</t>
  </si>
  <si>
    <t>декабрь</t>
  </si>
  <si>
    <t>Справочно: размещения заказов на выполнение работ по охране, защите, воспроизводству лесов 
(в соответствии с заключенными контрактами)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</si>
</sst>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_ ;[Red]\-#,##0.0\ "/>
    <numFmt numFmtId="182" formatCode="_(* #,##0_);_(* \(#,##0\);_(* &quot;-&quot;_);_(@_)"/>
    <numFmt numFmtId="183" formatCode="_(* #,##0.00_);_(* \(#,##0.00\);_(* &quot;-&quot;??_);_(@_)"/>
    <numFmt numFmtId="184" formatCode="\1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_ ;[Red]\-#,##0.000\ "/>
    <numFmt numFmtId="190" formatCode="#,##0_ ;[Red]\-#,##0\ "/>
    <numFmt numFmtId="191" formatCode="0.0"/>
    <numFmt numFmtId="192" formatCode="#,##0.00_ ;[Red]\-#,##0.00\ "/>
    <numFmt numFmtId="193" formatCode="[$-FC19]d\ mmmm\ yyyy\ &quot;г.&quot;"/>
    <numFmt numFmtId="194" formatCode="#,##0.00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7.5"/>
      <color indexed="12"/>
      <name val="Arial Cyr"/>
      <family val="0"/>
    </font>
    <font>
      <sz val="9"/>
      <name val="Arial Cyr"/>
      <family val="2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8"/>
      <color indexed="4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color indexed="44"/>
      <name val="Times New Roman"/>
      <family val="1"/>
    </font>
    <font>
      <sz val="10"/>
      <color indexed="9"/>
      <name val="Times New Roman"/>
      <family val="1"/>
    </font>
    <font>
      <b/>
      <sz val="10"/>
      <color indexed="57"/>
      <name val="Times New Roman"/>
      <family val="1"/>
    </font>
    <font>
      <b/>
      <i/>
      <sz val="12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36"/>
      <name val="Times New Roman"/>
      <family val="1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7030A0"/>
      <name val="Times New Roman"/>
      <family val="1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FF"/>
      <name val="Times New Roman"/>
      <family val="1"/>
    </font>
    <font>
      <b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rgb="FFFFFFFF"/>
      </patternFill>
    </fill>
    <fill>
      <patternFill patternType="gray125">
        <bgColor rgb="FFFFFFFF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410">
    <xf numFmtId="0" fontId="0" fillId="0" borderId="0" xfId="0" applyFont="1" applyAlignment="1">
      <alignment/>
    </xf>
    <xf numFmtId="0" fontId="2" fillId="0" borderId="0" xfId="64">
      <alignment/>
      <protection/>
    </xf>
    <xf numFmtId="49" fontId="5" fillId="0" borderId="0" xfId="62" applyNumberFormat="1" applyFont="1" applyAlignment="1">
      <alignment horizontal="center" vertical="center" wrapText="1"/>
      <protection/>
    </xf>
    <xf numFmtId="49" fontId="5" fillId="0" borderId="0" xfId="62" applyNumberFormat="1" applyFont="1" applyAlignment="1">
      <alignment horizontal="center" wrapText="1"/>
      <protection/>
    </xf>
    <xf numFmtId="0" fontId="5" fillId="0" borderId="0" xfId="62" applyFont="1" applyAlignment="1">
      <alignment wrapText="1"/>
      <protection/>
    </xf>
    <xf numFmtId="0" fontId="5" fillId="0" borderId="0" xfId="62" applyFont="1">
      <alignment/>
      <protection/>
    </xf>
    <xf numFmtId="49" fontId="10" fillId="0" borderId="0" xfId="62" applyNumberFormat="1" applyFont="1">
      <alignment/>
      <protection/>
    </xf>
    <xf numFmtId="0" fontId="18" fillId="0" borderId="0" xfId="62" applyFont="1" applyAlignment="1">
      <alignment horizontal="center"/>
      <protection/>
    </xf>
    <xf numFmtId="0" fontId="10" fillId="0" borderId="0" xfId="62" applyFont="1">
      <alignment/>
      <protection/>
    </xf>
    <xf numFmtId="0" fontId="16" fillId="0" borderId="0" xfId="62" applyNumberFormat="1" applyFont="1">
      <alignment/>
      <protection/>
    </xf>
    <xf numFmtId="49" fontId="2" fillId="0" borderId="0" xfId="62" applyNumberFormat="1">
      <alignment/>
      <protection/>
    </xf>
    <xf numFmtId="49" fontId="4" fillId="0" borderId="0" xfId="62" applyNumberFormat="1" applyFont="1" applyAlignment="1">
      <alignment horizontal="center"/>
      <protection/>
    </xf>
    <xf numFmtId="0" fontId="2" fillId="0" borderId="0" xfId="62" applyNumberFormat="1">
      <alignment/>
      <protection/>
    </xf>
    <xf numFmtId="0" fontId="4" fillId="0" borderId="0" xfId="62" applyFont="1" applyAlignment="1">
      <alignment wrapText="1"/>
      <protection/>
    </xf>
    <xf numFmtId="0" fontId="2" fillId="0" borderId="0" xfId="62" applyFont="1" applyAlignment="1">
      <alignment horizontal="center" vertical="center"/>
      <protection/>
    </xf>
    <xf numFmtId="0" fontId="2" fillId="0" borderId="0" xfId="62" applyFont="1">
      <alignment/>
      <protection/>
    </xf>
    <xf numFmtId="0" fontId="3" fillId="0" borderId="0" xfId="64" applyFont="1" applyAlignment="1">
      <alignment wrapText="1"/>
      <protection/>
    </xf>
    <xf numFmtId="0" fontId="3" fillId="0" borderId="0" xfId="64" applyFont="1">
      <alignment/>
      <protection/>
    </xf>
    <xf numFmtId="0" fontId="2" fillId="33" borderId="0" xfId="63" applyFill="1" applyAlignment="1">
      <alignment horizontal="center" vertical="center" wrapText="1"/>
      <protection/>
    </xf>
    <xf numFmtId="0" fontId="2" fillId="0" borderId="0" xfId="63">
      <alignment/>
      <protection/>
    </xf>
    <xf numFmtId="0" fontId="2" fillId="0" borderId="0" xfId="63" applyAlignment="1">
      <alignment wrapText="1"/>
      <protection/>
    </xf>
    <xf numFmtId="0" fontId="2" fillId="0" borderId="0" xfId="63" applyFont="1">
      <alignment/>
      <protection/>
    </xf>
    <xf numFmtId="0" fontId="20" fillId="0" borderId="0" xfId="60" applyFont="1" applyProtection="1">
      <alignment/>
      <protection/>
    </xf>
    <xf numFmtId="0" fontId="20" fillId="0" borderId="0" xfId="60" applyFont="1" applyFill="1" applyProtection="1">
      <alignment/>
      <protection/>
    </xf>
    <xf numFmtId="0" fontId="20" fillId="0" borderId="0" xfId="60" applyFont="1">
      <alignment/>
      <protection/>
    </xf>
    <xf numFmtId="0" fontId="20" fillId="0" borderId="0" xfId="60" applyFont="1" applyAlignment="1">
      <alignment horizontal="center"/>
      <protection/>
    </xf>
    <xf numFmtId="0" fontId="41" fillId="0" borderId="0" xfId="60" applyFont="1">
      <alignment/>
      <protection/>
    </xf>
    <xf numFmtId="0" fontId="20" fillId="0" borderId="0" xfId="64" applyFont="1">
      <alignment/>
      <protection/>
    </xf>
    <xf numFmtId="0" fontId="19" fillId="34" borderId="10" xfId="60" applyFont="1" applyFill="1" applyBorder="1" applyAlignment="1" applyProtection="1">
      <alignment horizontal="left" vertical="center" wrapText="1"/>
      <protection/>
    </xf>
    <xf numFmtId="49" fontId="25" fillId="34" borderId="0" xfId="55" applyNumberFormat="1" applyFont="1" applyFill="1" applyAlignment="1">
      <alignment horizontal="left" vertical="top" wrapText="1"/>
      <protection/>
    </xf>
    <xf numFmtId="0" fontId="25" fillId="34" borderId="0" xfId="55" applyFont="1" applyFill="1" applyAlignment="1">
      <alignment horizontal="center" vertical="top" wrapText="1"/>
      <protection/>
    </xf>
    <xf numFmtId="0" fontId="20" fillId="34" borderId="0" xfId="60" applyFont="1" applyFill="1" applyProtection="1">
      <alignment/>
      <protection/>
    </xf>
    <xf numFmtId="0" fontId="19" fillId="34" borderId="10" xfId="60" applyFont="1" applyFill="1" applyBorder="1" applyAlignment="1" applyProtection="1">
      <alignment horizontal="center" vertical="center" wrapText="1"/>
      <protection/>
    </xf>
    <xf numFmtId="0" fontId="20" fillId="34" borderId="10" xfId="60" applyFont="1" applyFill="1" applyBorder="1" applyAlignment="1" applyProtection="1">
      <alignment horizontal="left" vertical="center" wrapText="1" indent="1"/>
      <protection/>
    </xf>
    <xf numFmtId="0" fontId="20" fillId="34" borderId="10" xfId="60" applyFont="1" applyFill="1" applyBorder="1" applyAlignment="1" applyProtection="1">
      <alignment horizontal="left" vertical="center" wrapText="1" indent="2"/>
      <protection/>
    </xf>
    <xf numFmtId="0" fontId="28" fillId="34" borderId="0" xfId="60" applyFont="1" applyFill="1" applyAlignment="1">
      <alignment horizontal="left"/>
      <protection/>
    </xf>
    <xf numFmtId="0" fontId="25" fillId="34" borderId="0" xfId="60" applyFont="1" applyFill="1" applyBorder="1" applyAlignment="1" applyProtection="1">
      <alignment vertical="top" wrapText="1"/>
      <protection/>
    </xf>
    <xf numFmtId="0" fontId="29" fillId="34" borderId="0" xfId="60" applyFont="1" applyFill="1" applyAlignment="1">
      <alignment horizontal="center"/>
      <protection/>
    </xf>
    <xf numFmtId="0" fontId="20" fillId="34" borderId="0" xfId="60" applyFont="1" applyFill="1">
      <alignment/>
      <protection/>
    </xf>
    <xf numFmtId="0" fontId="20" fillId="34" borderId="11" xfId="60" applyFont="1" applyFill="1" applyBorder="1" applyAlignment="1">
      <alignment/>
      <protection/>
    </xf>
    <xf numFmtId="0" fontId="20" fillId="34" borderId="0" xfId="60" applyFont="1" applyFill="1" applyBorder="1">
      <alignment/>
      <protection/>
    </xf>
    <xf numFmtId="0" fontId="20" fillId="34" borderId="0" xfId="60" applyFont="1" applyFill="1" applyBorder="1" applyAlignment="1">
      <alignment horizontal="center"/>
      <protection/>
    </xf>
    <xf numFmtId="49" fontId="20" fillId="34" borderId="0" xfId="60" applyNumberFormat="1" applyFont="1" applyFill="1" applyBorder="1" applyAlignment="1" applyProtection="1">
      <alignment vertical="center" wrapText="1"/>
      <protection/>
    </xf>
    <xf numFmtId="0" fontId="20" fillId="34" borderId="0" xfId="60" applyFont="1" applyFill="1" applyAlignment="1" applyProtection="1">
      <alignment vertical="top" wrapText="1"/>
      <protection/>
    </xf>
    <xf numFmtId="0" fontId="12" fillId="34" borderId="0" xfId="60" applyFont="1" applyFill="1" applyAlignment="1">
      <alignment horizontal="center" vertical="center" wrapText="1"/>
      <protection/>
    </xf>
    <xf numFmtId="0" fontId="12" fillId="34" borderId="0" xfId="60" applyFont="1" applyFill="1" applyAlignment="1">
      <alignment vertical="center" wrapText="1"/>
      <protection/>
    </xf>
    <xf numFmtId="0" fontId="25" fillId="34" borderId="0" xfId="60" applyFont="1" applyFill="1" applyAlignment="1">
      <alignment vertical="center" wrapText="1"/>
      <protection/>
    </xf>
    <xf numFmtId="0" fontId="25" fillId="34" borderId="0" xfId="60" applyFont="1" applyFill="1" applyBorder="1" applyAlignment="1">
      <alignment vertical="center" wrapText="1"/>
      <protection/>
    </xf>
    <xf numFmtId="0" fontId="27" fillId="34" borderId="11" xfId="60" applyFont="1" applyFill="1" applyBorder="1" applyAlignment="1">
      <alignment horizontal="center" wrapText="1"/>
      <protection/>
    </xf>
    <xf numFmtId="0" fontId="20" fillId="34" borderId="10" xfId="60" applyFont="1" applyFill="1" applyBorder="1" applyAlignment="1">
      <alignment horizontal="center"/>
      <protection/>
    </xf>
    <xf numFmtId="0" fontId="19" fillId="34" borderId="10" xfId="60" applyFont="1" applyFill="1" applyBorder="1" applyAlignment="1">
      <alignment horizontal="left" vertical="center" wrapText="1"/>
      <protection/>
    </xf>
    <xf numFmtId="0" fontId="27" fillId="34" borderId="0" xfId="60" applyFont="1" applyFill="1">
      <alignment/>
      <protection/>
    </xf>
    <xf numFmtId="0" fontId="41" fillId="34" borderId="0" xfId="60" applyFont="1" applyFill="1" applyAlignment="1">
      <alignment horizontal="center"/>
      <protection/>
    </xf>
    <xf numFmtId="0" fontId="41" fillId="34" borderId="0" xfId="60" applyFont="1" applyFill="1">
      <alignment/>
      <protection/>
    </xf>
    <xf numFmtId="0" fontId="20" fillId="34" borderId="0" xfId="60" applyFont="1" applyFill="1" applyBorder="1" applyAlignment="1" applyProtection="1">
      <alignment horizontal="center" wrapText="1"/>
      <protection/>
    </xf>
    <xf numFmtId="0" fontId="20" fillId="34" borderId="0" xfId="60" applyFont="1" applyFill="1" applyBorder="1" applyAlignment="1" applyProtection="1">
      <alignment horizontal="center" vertical="top"/>
      <protection/>
    </xf>
    <xf numFmtId="0" fontId="25" fillId="34" borderId="0" xfId="60" applyFont="1" applyFill="1" applyBorder="1" applyAlignment="1" applyProtection="1">
      <alignment horizontal="center" vertical="top" wrapText="1"/>
      <protection/>
    </xf>
    <xf numFmtId="0" fontId="3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27" fillId="0" borderId="0" xfId="60" applyFont="1" applyFill="1" applyProtection="1">
      <alignment/>
      <protection/>
    </xf>
    <xf numFmtId="0" fontId="27" fillId="0" borderId="0" xfId="60" applyFont="1" applyFill="1" applyAlignment="1" applyProtection="1">
      <alignment horizontal="left" indent="1"/>
      <protection/>
    </xf>
    <xf numFmtId="0" fontId="27" fillId="0" borderId="0" xfId="60" applyFont="1" applyFill="1" applyAlignment="1" applyProtection="1">
      <alignment horizontal="left" indent="2"/>
      <protection/>
    </xf>
    <xf numFmtId="0" fontId="49" fillId="0" borderId="0" xfId="60" applyFont="1" applyFill="1" applyAlignment="1" applyProtection="1">
      <alignment horizontal="left" indent="1"/>
      <protection/>
    </xf>
    <xf numFmtId="0" fontId="30" fillId="34" borderId="0" xfId="0" applyFont="1" applyFill="1" applyAlignment="1">
      <alignment/>
    </xf>
    <xf numFmtId="0" fontId="20" fillId="34" borderId="0" xfId="60" applyFont="1" applyFill="1" applyAlignment="1" applyProtection="1">
      <alignment wrapText="1"/>
      <protection/>
    </xf>
    <xf numFmtId="0" fontId="20" fillId="34" borderId="0" xfId="60" applyFont="1" applyFill="1" applyBorder="1" applyAlignment="1" applyProtection="1">
      <alignment horizontal="left" indent="10"/>
      <protection/>
    </xf>
    <xf numFmtId="181" fontId="20" fillId="34" borderId="10" xfId="60" applyNumberFormat="1" applyFont="1" applyFill="1" applyBorder="1" applyAlignment="1" applyProtection="1">
      <alignment horizontal="right" wrapText="1"/>
      <protection locked="0"/>
    </xf>
    <xf numFmtId="0" fontId="12" fillId="34" borderId="0" xfId="60" applyFont="1" applyFill="1" applyBorder="1" applyAlignment="1">
      <alignment horizontal="right" vertical="center" wrapText="1"/>
      <protection/>
    </xf>
    <xf numFmtId="0" fontId="12" fillId="34" borderId="11" xfId="0" applyNumberFormat="1" applyFont="1" applyFill="1" applyBorder="1" applyAlignment="1" applyProtection="1">
      <alignment horizontal="center" wrapText="1"/>
      <protection/>
    </xf>
    <xf numFmtId="0" fontId="12" fillId="34" borderId="0" xfId="60" applyFont="1" applyFill="1" applyBorder="1" applyAlignment="1">
      <alignment horizontal="left" vertical="center" wrapText="1"/>
      <protection/>
    </xf>
    <xf numFmtId="0" fontId="20" fillId="34" borderId="0" xfId="60" applyFont="1" applyFill="1" applyBorder="1" applyAlignment="1">
      <alignment vertical="center" wrapText="1"/>
      <protection/>
    </xf>
    <xf numFmtId="0" fontId="20" fillId="34" borderId="0" xfId="60" applyFont="1" applyFill="1" applyBorder="1" applyAlignment="1">
      <alignment horizontal="center" vertical="center" wrapText="1"/>
      <protection/>
    </xf>
    <xf numFmtId="0" fontId="27" fillId="34" borderId="10" xfId="60" applyFont="1" applyFill="1" applyBorder="1" applyAlignment="1">
      <alignment horizontal="center" vertical="center" wrapText="1"/>
      <protection/>
    </xf>
    <xf numFmtId="49" fontId="20" fillId="34" borderId="10" xfId="60" applyNumberFormat="1" applyFont="1" applyFill="1" applyBorder="1" applyAlignment="1">
      <alignment horizontal="center" vertical="center"/>
      <protection/>
    </xf>
    <xf numFmtId="180" fontId="19" fillId="35" borderId="10" xfId="60" applyNumberFormat="1" applyFont="1" applyFill="1" applyBorder="1" applyAlignment="1">
      <alignment horizontal="right"/>
      <protection/>
    </xf>
    <xf numFmtId="180" fontId="20" fillId="35" borderId="10" xfId="60" applyNumberFormat="1" applyFont="1" applyFill="1" applyBorder="1" applyAlignment="1">
      <alignment horizontal="right"/>
      <protection/>
    </xf>
    <xf numFmtId="181" fontId="19" fillId="34" borderId="10" xfId="60" applyNumberFormat="1" applyFont="1" applyFill="1" applyBorder="1" applyAlignment="1" applyProtection="1">
      <alignment horizontal="right" wrapText="1"/>
      <protection locked="0"/>
    </xf>
    <xf numFmtId="180" fontId="19" fillId="36" borderId="10" xfId="60" applyNumberFormat="1" applyFont="1" applyFill="1" applyBorder="1" applyAlignment="1">
      <alignment horizontal="right"/>
      <protection/>
    </xf>
    <xf numFmtId="0" fontId="0" fillId="34" borderId="0" xfId="0" applyFill="1" applyAlignment="1">
      <alignment/>
    </xf>
    <xf numFmtId="192" fontId="19" fillId="36" borderId="10" xfId="55" applyNumberFormat="1" applyFont="1" applyFill="1" applyBorder="1" applyAlignment="1">
      <alignment horizontal="center" vertical="center"/>
      <protection/>
    </xf>
    <xf numFmtId="0" fontId="19" fillId="34" borderId="0" xfId="64" applyFont="1" applyFill="1" applyBorder="1" applyAlignment="1">
      <alignment horizontal="right"/>
      <protection/>
    </xf>
    <xf numFmtId="49" fontId="24" fillId="34" borderId="0" xfId="64" applyNumberFormat="1" applyFont="1" applyFill="1" applyBorder="1" applyAlignment="1">
      <alignment horizontal="left"/>
      <protection/>
    </xf>
    <xf numFmtId="0" fontId="42" fillId="34" borderId="0" xfId="64" applyFont="1" applyFill="1" applyAlignment="1">
      <alignment horizontal="right"/>
      <protection/>
    </xf>
    <xf numFmtId="0" fontId="42" fillId="34" borderId="0" xfId="64" applyFont="1" applyFill="1" applyBorder="1" applyAlignment="1">
      <alignment horizontal="center"/>
      <protection/>
    </xf>
    <xf numFmtId="49" fontId="43" fillId="34" borderId="0" xfId="64" applyNumberFormat="1" applyFont="1" applyFill="1" applyAlignment="1">
      <alignment horizontal="center"/>
      <protection/>
    </xf>
    <xf numFmtId="0" fontId="28" fillId="34" borderId="0" xfId="64" applyFont="1" applyFill="1" applyAlignment="1">
      <alignment horizontal="center"/>
      <protection/>
    </xf>
    <xf numFmtId="0" fontId="20" fillId="34" borderId="0" xfId="64" applyFont="1" applyFill="1">
      <alignment/>
      <protection/>
    </xf>
    <xf numFmtId="0" fontId="44" fillId="34" borderId="0" xfId="64" applyFont="1" applyFill="1">
      <alignment/>
      <protection/>
    </xf>
    <xf numFmtId="0" fontId="23" fillId="34" borderId="0" xfId="64" applyFont="1" applyFill="1">
      <alignment/>
      <protection/>
    </xf>
    <xf numFmtId="0" fontId="36" fillId="34" borderId="12" xfId="64" applyFont="1" applyFill="1" applyBorder="1" applyAlignment="1">
      <alignment horizontal="left" wrapText="1"/>
      <protection/>
    </xf>
    <xf numFmtId="0" fontId="43" fillId="34" borderId="0" xfId="64" applyFont="1" applyFill="1">
      <alignment/>
      <protection/>
    </xf>
    <xf numFmtId="49" fontId="43" fillId="34" borderId="0" xfId="64" applyNumberFormat="1" applyFont="1" applyFill="1">
      <alignment/>
      <protection/>
    </xf>
    <xf numFmtId="0" fontId="20" fillId="34" borderId="13" xfId="64" applyFont="1" applyFill="1" applyBorder="1">
      <alignment/>
      <protection/>
    </xf>
    <xf numFmtId="0" fontId="20" fillId="34" borderId="0" xfId="64" applyFont="1" applyFill="1" applyBorder="1">
      <alignment/>
      <protection/>
    </xf>
    <xf numFmtId="0" fontId="20" fillId="34" borderId="14" xfId="64" applyFont="1" applyFill="1" applyBorder="1">
      <alignment/>
      <protection/>
    </xf>
    <xf numFmtId="49" fontId="23" fillId="34" borderId="15" xfId="64" applyNumberFormat="1" applyFont="1" applyFill="1" applyBorder="1" applyAlignment="1" applyProtection="1">
      <alignment horizontal="center" vertical="center"/>
      <protection/>
    </xf>
    <xf numFmtId="0" fontId="27" fillId="34" borderId="0" xfId="64" applyFont="1" applyFill="1" applyBorder="1" applyAlignment="1">
      <alignment horizontal="center"/>
      <protection/>
    </xf>
    <xf numFmtId="0" fontId="23" fillId="34" borderId="15" xfId="0" applyNumberFormat="1" applyFont="1" applyFill="1" applyBorder="1" applyAlignment="1" applyProtection="1">
      <alignment horizontal="center" vertical="center"/>
      <protection/>
    </xf>
    <xf numFmtId="0" fontId="20" fillId="34" borderId="0" xfId="64" applyFont="1" applyFill="1" applyBorder="1" applyAlignment="1">
      <alignment horizontal="right" vertical="center"/>
      <protection/>
    </xf>
    <xf numFmtId="0" fontId="19" fillId="34" borderId="0" xfId="64" applyFont="1" applyFill="1" applyBorder="1" applyAlignment="1">
      <alignment horizontal="right" vertical="center"/>
      <protection/>
    </xf>
    <xf numFmtId="0" fontId="19" fillId="34" borderId="0" xfId="64" applyFont="1" applyFill="1" applyBorder="1" applyAlignment="1" applyProtection="1">
      <alignment horizontal="center" vertical="center"/>
      <protection locked="0"/>
    </xf>
    <xf numFmtId="0" fontId="19" fillId="34" borderId="11" xfId="64" applyFont="1" applyFill="1" applyBorder="1" applyAlignment="1" applyProtection="1">
      <alignment horizontal="center"/>
      <protection locked="0"/>
    </xf>
    <xf numFmtId="0" fontId="19" fillId="34" borderId="0" xfId="64" applyFont="1" applyFill="1" applyBorder="1" applyAlignment="1">
      <alignment horizontal="left" vertical="center"/>
      <protection/>
    </xf>
    <xf numFmtId="0" fontId="20" fillId="34" borderId="16" xfId="64" applyFont="1" applyFill="1" applyBorder="1">
      <alignment/>
      <protection/>
    </xf>
    <xf numFmtId="0" fontId="20" fillId="34" borderId="17" xfId="64" applyFont="1" applyFill="1" applyBorder="1">
      <alignment/>
      <protection/>
    </xf>
    <xf numFmtId="0" fontId="27" fillId="34" borderId="17" xfId="64" applyFont="1" applyFill="1" applyBorder="1" applyAlignment="1">
      <alignment vertical="top"/>
      <protection/>
    </xf>
    <xf numFmtId="0" fontId="25" fillId="34" borderId="0" xfId="64" applyFont="1" applyFill="1" applyAlignment="1">
      <alignment horizontal="center" vertical="top"/>
      <protection/>
    </xf>
    <xf numFmtId="0" fontId="46" fillId="34" borderId="17" xfId="64" applyFont="1" applyFill="1" applyBorder="1">
      <alignment/>
      <protection/>
    </xf>
    <xf numFmtId="0" fontId="20" fillId="34" borderId="18" xfId="64" applyFont="1" applyFill="1" applyBorder="1">
      <alignment/>
      <protection/>
    </xf>
    <xf numFmtId="0" fontId="47" fillId="34" borderId="19" xfId="64" applyFont="1" applyFill="1" applyBorder="1" applyAlignment="1">
      <alignment/>
      <protection/>
    </xf>
    <xf numFmtId="0" fontId="48" fillId="34" borderId="0" xfId="64" applyFont="1" applyFill="1" applyAlignment="1">
      <alignment horizontal="center"/>
      <protection/>
    </xf>
    <xf numFmtId="0" fontId="12" fillId="34" borderId="0" xfId="64" applyFont="1" applyFill="1" applyAlignment="1">
      <alignment horizontal="center" wrapText="1"/>
      <protection/>
    </xf>
    <xf numFmtId="0" fontId="12" fillId="34" borderId="0" xfId="64" applyFont="1" applyFill="1" applyBorder="1" applyAlignment="1">
      <alignment horizontal="center" vertical="center" wrapText="1"/>
      <protection/>
    </xf>
    <xf numFmtId="0" fontId="13" fillId="34" borderId="0" xfId="64" applyFont="1" applyFill="1" applyAlignment="1">
      <alignment/>
      <protection/>
    </xf>
    <xf numFmtId="0" fontId="20" fillId="37" borderId="0" xfId="64" applyFont="1" applyFill="1">
      <alignment/>
      <protection/>
    </xf>
    <xf numFmtId="180" fontId="20" fillId="35" borderId="10" xfId="60" applyNumberFormat="1" applyFont="1" applyFill="1" applyBorder="1" applyAlignment="1" applyProtection="1">
      <alignment/>
      <protection/>
    </xf>
    <xf numFmtId="180" fontId="20" fillId="34" borderId="10" xfId="60" applyNumberFormat="1" applyFont="1" applyFill="1" applyBorder="1" applyAlignment="1" applyProtection="1">
      <alignment/>
      <protection locked="0"/>
    </xf>
    <xf numFmtId="0" fontId="20" fillId="34" borderId="10" xfId="60" applyFont="1" applyFill="1" applyBorder="1" applyAlignment="1" applyProtection="1">
      <alignment horizontal="center" vertical="center"/>
      <protection/>
    </xf>
    <xf numFmtId="3" fontId="20" fillId="34" borderId="10" xfId="60" applyNumberFormat="1" applyFont="1" applyFill="1" applyBorder="1" applyAlignment="1" applyProtection="1">
      <alignment/>
      <protection locked="0"/>
    </xf>
    <xf numFmtId="180" fontId="19" fillId="36" borderId="10" xfId="60" applyNumberFormat="1" applyFont="1" applyFill="1" applyBorder="1" applyAlignment="1" applyProtection="1">
      <alignment/>
      <protection/>
    </xf>
    <xf numFmtId="180" fontId="19" fillId="35" borderId="10" xfId="60" applyNumberFormat="1" applyFont="1" applyFill="1" applyBorder="1" applyAlignment="1" applyProtection="1">
      <alignment/>
      <protection/>
    </xf>
    <xf numFmtId="0" fontId="25" fillId="34" borderId="0" xfId="60" applyFont="1" applyFill="1" applyAlignment="1">
      <alignment horizontal="center"/>
      <protection/>
    </xf>
    <xf numFmtId="0" fontId="27" fillId="34" borderId="10" xfId="60" applyFont="1" applyFill="1" applyBorder="1" applyAlignment="1">
      <alignment horizontal="center"/>
      <protection/>
    </xf>
    <xf numFmtId="0" fontId="25" fillId="34" borderId="11" xfId="60" applyFont="1" applyFill="1" applyBorder="1" applyAlignment="1" applyProtection="1">
      <alignment horizontal="center" vertical="top" wrapText="1"/>
      <protection/>
    </xf>
    <xf numFmtId="0" fontId="33" fillId="34" borderId="11" xfId="0" applyFont="1" applyFill="1" applyBorder="1" applyAlignment="1" applyProtection="1">
      <alignment vertical="center" wrapText="1"/>
      <protection/>
    </xf>
    <xf numFmtId="0" fontId="25" fillId="34" borderId="0" xfId="60" applyFont="1" applyFill="1" applyProtection="1">
      <alignment/>
      <protection/>
    </xf>
    <xf numFmtId="0" fontId="33" fillId="34" borderId="10" xfId="60" applyFont="1" applyFill="1" applyBorder="1" applyAlignment="1" applyProtection="1">
      <alignment horizontal="center"/>
      <protection/>
    </xf>
    <xf numFmtId="49" fontId="19" fillId="34" borderId="10" xfId="60" applyNumberFormat="1" applyFont="1" applyFill="1" applyBorder="1" applyAlignment="1" applyProtection="1">
      <alignment horizontal="center" vertical="center" wrapText="1"/>
      <protection/>
    </xf>
    <xf numFmtId="181" fontId="19" fillId="34" borderId="10" xfId="60" applyNumberFormat="1" applyFont="1" applyFill="1" applyBorder="1" applyAlignment="1" applyProtection="1">
      <alignment horizontal="center" vertical="center"/>
      <protection/>
    </xf>
    <xf numFmtId="49" fontId="20" fillId="34" borderId="10" xfId="60" applyNumberFormat="1" applyFont="1" applyFill="1" applyBorder="1" applyAlignment="1" applyProtection="1">
      <alignment horizontal="center" vertical="center" wrapText="1"/>
      <protection/>
    </xf>
    <xf numFmtId="181" fontId="20" fillId="34" borderId="10" xfId="60" applyNumberFormat="1" applyFont="1" applyFill="1" applyBorder="1" applyAlignment="1" applyProtection="1">
      <alignment horizontal="center" vertical="center"/>
      <protection/>
    </xf>
    <xf numFmtId="0" fontId="19" fillId="34" borderId="10" xfId="60" applyFont="1" applyFill="1" applyBorder="1" applyAlignment="1" applyProtection="1">
      <alignment horizontal="left" vertical="center" wrapText="1" indent="1"/>
      <protection/>
    </xf>
    <xf numFmtId="0" fontId="27" fillId="34" borderId="0" xfId="60" applyFont="1" applyFill="1" applyProtection="1">
      <alignment/>
      <protection/>
    </xf>
    <xf numFmtId="0" fontId="35" fillId="34" borderId="20" xfId="60" applyFont="1" applyFill="1" applyBorder="1" applyAlignment="1" applyProtection="1">
      <alignment horizontal="center" vertical="top"/>
      <protection/>
    </xf>
    <xf numFmtId="0" fontId="20" fillId="34" borderId="0" xfId="60" applyFont="1" applyFill="1" applyAlignment="1" applyProtection="1">
      <alignment horizontal="right"/>
      <protection/>
    </xf>
    <xf numFmtId="0" fontId="35" fillId="34" borderId="20" xfId="60" applyFont="1" applyFill="1" applyBorder="1" applyAlignment="1" applyProtection="1">
      <alignment horizontal="center" vertical="top" wrapText="1"/>
      <protection/>
    </xf>
    <xf numFmtId="0" fontId="25" fillId="34" borderId="10" xfId="60" applyFont="1" applyFill="1" applyBorder="1" applyAlignment="1" applyProtection="1">
      <alignment horizontal="center"/>
      <protection/>
    </xf>
    <xf numFmtId="0" fontId="25" fillId="34" borderId="10" xfId="60" applyFont="1" applyFill="1" applyBorder="1" applyAlignment="1">
      <alignment horizontal="center" vertical="center"/>
      <protection/>
    </xf>
    <xf numFmtId="0" fontId="12" fillId="34" borderId="0" xfId="60" applyFont="1" applyFill="1" applyBorder="1" applyAlignment="1">
      <alignment horizontal="center" vertical="center" wrapText="1"/>
      <protection/>
    </xf>
    <xf numFmtId="49" fontId="19" fillId="34" borderId="0" xfId="0" applyNumberFormat="1" applyFont="1" applyFill="1" applyBorder="1" applyAlignment="1" applyProtection="1">
      <alignment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0" fontId="25" fillId="34" borderId="10" xfId="55" applyNumberFormat="1" applyFont="1" applyFill="1" applyBorder="1" applyAlignment="1">
      <alignment horizontal="center" vertical="top" wrapText="1"/>
      <protection/>
    </xf>
    <xf numFmtId="0" fontId="25" fillId="34" borderId="0" xfId="55" applyNumberFormat="1" applyFont="1" applyFill="1" applyBorder="1" applyAlignment="1">
      <alignment horizontal="center" vertical="top" wrapText="1"/>
      <protection/>
    </xf>
    <xf numFmtId="49" fontId="12" fillId="34" borderId="0" xfId="0" applyNumberFormat="1" applyFont="1" applyFill="1" applyBorder="1" applyAlignment="1" applyProtection="1">
      <alignment horizontal="left" wrapText="1"/>
      <protection/>
    </xf>
    <xf numFmtId="0" fontId="68" fillId="34" borderId="0" xfId="0" applyFont="1" applyFill="1" applyAlignment="1">
      <alignment/>
    </xf>
    <xf numFmtId="0" fontId="20" fillId="34" borderId="0" xfId="60" applyFont="1" applyFill="1" applyAlignment="1" applyProtection="1">
      <alignment horizontal="left"/>
      <protection/>
    </xf>
    <xf numFmtId="180" fontId="19" fillId="36" borderId="10" xfId="60" applyNumberFormat="1" applyFont="1" applyFill="1" applyBorder="1" applyAlignment="1" applyProtection="1">
      <alignment horizontal="right" vertical="center" wrapText="1"/>
      <protection/>
    </xf>
    <xf numFmtId="3" fontId="20" fillId="35" borderId="10" xfId="60" applyNumberFormat="1" applyFont="1" applyFill="1" applyBorder="1" applyAlignment="1" applyProtection="1">
      <alignment/>
      <protection/>
    </xf>
    <xf numFmtId="3" fontId="19" fillId="36" borderId="10" xfId="60" applyNumberFormat="1" applyFont="1" applyFill="1" applyBorder="1" applyAlignment="1" applyProtection="1">
      <alignment/>
      <protection/>
    </xf>
    <xf numFmtId="0" fontId="20" fillId="34" borderId="10" xfId="60" applyFont="1" applyFill="1" applyBorder="1" applyAlignment="1" applyProtection="1">
      <alignment horizontal="left" vertical="center" wrapText="1" indent="2"/>
      <protection locked="0"/>
    </xf>
    <xf numFmtId="0" fontId="20" fillId="34" borderId="10" xfId="60" applyFont="1" applyFill="1" applyBorder="1" applyAlignment="1" applyProtection="1">
      <alignment horizontal="center" vertical="center" wrapText="1"/>
      <protection locked="0"/>
    </xf>
    <xf numFmtId="0" fontId="19" fillId="34" borderId="10" xfId="60" applyFont="1" applyFill="1" applyBorder="1" applyAlignment="1" applyProtection="1">
      <alignment horizontal="center" vertical="center" wrapText="1"/>
      <protection locked="0"/>
    </xf>
    <xf numFmtId="0" fontId="27" fillId="34" borderId="10" xfId="0" applyFont="1" applyFill="1" applyBorder="1" applyAlignment="1">
      <alignment horizontal="center"/>
    </xf>
    <xf numFmtId="0" fontId="12" fillId="34" borderId="0" xfId="60" applyFont="1" applyFill="1" applyBorder="1" applyAlignment="1">
      <alignment horizontal="right" wrapText="1"/>
      <protection/>
    </xf>
    <xf numFmtId="0" fontId="50" fillId="34" borderId="0" xfId="0" applyFont="1" applyFill="1" applyAlignment="1">
      <alignment/>
    </xf>
    <xf numFmtId="0" fontId="29" fillId="34" borderId="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 vertical="center"/>
    </xf>
    <xf numFmtId="0" fontId="21" fillId="34" borderId="10" xfId="60" applyFont="1" applyFill="1" applyBorder="1" applyAlignment="1">
      <alignment horizontal="center" vertical="center" wrapText="1"/>
      <protection/>
    </xf>
    <xf numFmtId="0" fontId="20" fillId="34" borderId="10" xfId="60" applyFont="1" applyFill="1" applyBorder="1" applyAlignment="1">
      <alignment horizontal="left" vertical="center" wrapText="1"/>
      <protection/>
    </xf>
    <xf numFmtId="181" fontId="22" fillId="34" borderId="10" xfId="0" applyNumberFormat="1" applyFont="1" applyFill="1" applyBorder="1" applyAlignment="1" applyProtection="1">
      <alignment horizontal="right"/>
      <protection locked="0"/>
    </xf>
    <xf numFmtId="0" fontId="19" fillId="34" borderId="10" xfId="60" applyFont="1" applyFill="1" applyBorder="1" applyAlignment="1">
      <alignment horizontal="center" vertical="center" wrapText="1"/>
      <protection/>
    </xf>
    <xf numFmtId="0" fontId="19" fillId="34" borderId="0" xfId="60" applyFont="1" applyFill="1" applyBorder="1" applyAlignment="1">
      <alignment horizontal="left" vertical="center" wrapText="1"/>
      <protection/>
    </xf>
    <xf numFmtId="0" fontId="30" fillId="34" borderId="0" xfId="0" applyFont="1" applyFill="1" applyBorder="1" applyAlignment="1" applyProtection="1">
      <alignment/>
      <protection/>
    </xf>
    <xf numFmtId="0" fontId="20" fillId="34" borderId="0" xfId="60" applyFont="1" applyFill="1" applyAlignment="1" applyProtection="1">
      <alignment horizontal="left" indent="10"/>
      <protection/>
    </xf>
    <xf numFmtId="49" fontId="89" fillId="34" borderId="0" xfId="55" applyNumberFormat="1" applyFont="1" applyFill="1" applyAlignment="1">
      <alignment horizontal="left" vertical="top" wrapText="1"/>
      <protection/>
    </xf>
    <xf numFmtId="0" fontId="27" fillId="34" borderId="0" xfId="60" applyFont="1" applyFill="1" applyAlignment="1" applyProtection="1">
      <alignment horizontal="left" indent="1"/>
      <protection/>
    </xf>
    <xf numFmtId="0" fontId="27" fillId="34" borderId="0" xfId="60" applyFont="1" applyFill="1" applyAlignment="1" applyProtection="1">
      <alignment horizontal="left" indent="2"/>
      <protection/>
    </xf>
    <xf numFmtId="0" fontId="49" fillId="34" borderId="0" xfId="60" applyFont="1" applyFill="1" applyAlignment="1" applyProtection="1">
      <alignment horizontal="left" indent="1"/>
      <protection/>
    </xf>
    <xf numFmtId="49" fontId="10" fillId="38" borderId="0" xfId="62" applyNumberFormat="1" applyFont="1" applyFill="1">
      <alignment/>
      <protection/>
    </xf>
    <xf numFmtId="0" fontId="18" fillId="38" borderId="0" xfId="62" applyFont="1" applyFill="1" applyAlignment="1">
      <alignment horizontal="center"/>
      <protection/>
    </xf>
    <xf numFmtId="0" fontId="10" fillId="38" borderId="0" xfId="62" applyFont="1" applyFill="1">
      <alignment/>
      <protection/>
    </xf>
    <xf numFmtId="0" fontId="20" fillId="34" borderId="11" xfId="60" applyFont="1" applyFill="1" applyBorder="1" applyAlignment="1" applyProtection="1">
      <alignment horizontal="center"/>
      <protection/>
    </xf>
    <xf numFmtId="0" fontId="27" fillId="34" borderId="10" xfId="60" applyFont="1" applyFill="1" applyBorder="1" applyAlignment="1" applyProtection="1">
      <alignment horizontal="center" vertical="center"/>
      <protection/>
    </xf>
    <xf numFmtId="0" fontId="19" fillId="34" borderId="10" xfId="60" applyFont="1" applyFill="1" applyBorder="1" applyAlignment="1">
      <alignment horizontal="left" vertical="center" wrapText="1" indent="1"/>
      <protection/>
    </xf>
    <xf numFmtId="49" fontId="19" fillId="34" borderId="10" xfId="60" applyNumberFormat="1" applyFont="1" applyFill="1" applyBorder="1" applyAlignment="1">
      <alignment horizontal="center" vertical="center"/>
      <protection/>
    </xf>
    <xf numFmtId="181" fontId="19" fillId="36" borderId="10" xfId="60" applyNumberFormat="1" applyFont="1" applyFill="1" applyBorder="1" applyAlignment="1" applyProtection="1">
      <alignment horizontal="right" wrapText="1"/>
      <protection/>
    </xf>
    <xf numFmtId="0" fontId="38" fillId="34" borderId="0" xfId="0" applyFont="1" applyFill="1" applyAlignment="1">
      <alignment/>
    </xf>
    <xf numFmtId="0" fontId="20" fillId="34" borderId="10" xfId="0" applyNumberFormat="1" applyFont="1" applyFill="1" applyBorder="1" applyAlignment="1" applyProtection="1">
      <alignment horizontal="left" vertical="center" wrapText="1" indent="1"/>
      <protection hidden="1"/>
    </xf>
    <xf numFmtId="0" fontId="25" fillId="34" borderId="0" xfId="60" applyFont="1" applyFill="1" applyBorder="1" applyAlignment="1" applyProtection="1">
      <alignment horizontal="center" vertical="top"/>
      <protection/>
    </xf>
    <xf numFmtId="0" fontId="20" fillId="34" borderId="11" xfId="60" applyFont="1" applyFill="1" applyBorder="1" applyAlignment="1" applyProtection="1">
      <alignment horizontal="center"/>
      <protection locked="0"/>
    </xf>
    <xf numFmtId="0" fontId="20" fillId="34" borderId="10" xfId="60" applyFont="1" applyFill="1" applyBorder="1" applyAlignment="1">
      <alignment horizontal="center" vertical="center" wrapText="1"/>
      <protection/>
    </xf>
    <xf numFmtId="0" fontId="20" fillId="34" borderId="10" xfId="60" applyFont="1" applyFill="1" applyBorder="1" applyAlignment="1" applyProtection="1">
      <alignment horizontal="center" vertical="center" wrapText="1"/>
      <protection/>
    </xf>
    <xf numFmtId="0" fontId="20" fillId="34" borderId="0" xfId="60" applyFont="1" applyFill="1" applyBorder="1" applyAlignment="1" applyProtection="1">
      <alignment horizontal="center" vertical="center" wrapText="1"/>
      <protection/>
    </xf>
    <xf numFmtId="0" fontId="20" fillId="34" borderId="11" xfId="60" applyFont="1" applyFill="1" applyBorder="1" applyAlignment="1" applyProtection="1">
      <alignment horizontal="center" wrapText="1"/>
      <protection/>
    </xf>
    <xf numFmtId="14" fontId="20" fillId="34" borderId="11" xfId="60" applyNumberFormat="1" applyFont="1" applyFill="1" applyBorder="1" applyAlignment="1" applyProtection="1">
      <alignment horizontal="center" wrapText="1"/>
      <protection/>
    </xf>
    <xf numFmtId="192" fontId="19" fillId="36" borderId="10" xfId="55" applyNumberFormat="1" applyFont="1" applyFill="1" applyBorder="1" applyAlignment="1">
      <alignment horizontal="center" vertical="center" wrapText="1"/>
      <protection/>
    </xf>
    <xf numFmtId="0" fontId="10" fillId="0" borderId="0" xfId="62" applyFont="1" applyFill="1">
      <alignment/>
      <protection/>
    </xf>
    <xf numFmtId="0" fontId="24" fillId="36" borderId="10" xfId="60" applyFont="1" applyFill="1" applyBorder="1" applyAlignment="1" applyProtection="1">
      <alignment horizontal="right"/>
      <protection/>
    </xf>
    <xf numFmtId="181" fontId="19" fillId="0" borderId="10" xfId="60" applyNumberFormat="1" applyFont="1" applyFill="1" applyBorder="1" applyAlignment="1" applyProtection="1">
      <alignment horizontal="center" vertical="center"/>
      <protection/>
    </xf>
    <xf numFmtId="0" fontId="20" fillId="34" borderId="10" xfId="55" applyFont="1" applyFill="1" applyBorder="1" applyAlignment="1">
      <alignment horizontal="center" vertical="center" wrapText="1"/>
      <protection/>
    </xf>
    <xf numFmtId="0" fontId="20" fillId="34" borderId="10" xfId="60" applyFont="1" applyFill="1" applyBorder="1" applyAlignment="1" applyProtection="1">
      <alignment horizontal="center" vertical="center" wrapText="1"/>
      <protection/>
    </xf>
    <xf numFmtId="192" fontId="90" fillId="36" borderId="10" xfId="60" applyNumberFormat="1" applyFont="1" applyFill="1" applyBorder="1" applyAlignment="1" applyProtection="1">
      <alignment horizontal="center" vertical="center"/>
      <protection/>
    </xf>
    <xf numFmtId="4" fontId="24" fillId="36" borderId="10" xfId="60" applyNumberFormat="1" applyFont="1" applyFill="1" applyBorder="1" applyAlignment="1" applyProtection="1">
      <alignment horizontal="right"/>
      <protection/>
    </xf>
    <xf numFmtId="192" fontId="90" fillId="36" borderId="10" xfId="60" applyNumberFormat="1" applyFont="1" applyFill="1" applyBorder="1" applyProtection="1">
      <alignment/>
      <protection/>
    </xf>
    <xf numFmtId="192" fontId="91" fillId="36" borderId="10" xfId="60" applyNumberFormat="1" applyFont="1" applyFill="1" applyBorder="1" applyAlignment="1" applyProtection="1">
      <alignment horizontal="right"/>
      <protection/>
    </xf>
    <xf numFmtId="0" fontId="27" fillId="34" borderId="10" xfId="60" applyFont="1" applyFill="1" applyBorder="1" applyAlignment="1" applyProtection="1">
      <alignment wrapText="1"/>
      <protection/>
    </xf>
    <xf numFmtId="0" fontId="27" fillId="34" borderId="10" xfId="60" applyFont="1" applyFill="1" applyBorder="1" applyAlignment="1" applyProtection="1">
      <alignment horizontal="left" vertical="center" wrapText="1"/>
      <protection/>
    </xf>
    <xf numFmtId="0" fontId="27" fillId="34" borderId="10" xfId="60" applyFont="1" applyFill="1" applyBorder="1" applyAlignment="1" applyProtection="1">
      <alignment vertical="center" wrapText="1"/>
      <protection/>
    </xf>
    <xf numFmtId="0" fontId="20" fillId="34" borderId="11" xfId="60" applyFont="1" applyFill="1" applyBorder="1" applyAlignment="1" applyProtection="1">
      <alignment horizontal="center" wrapText="1"/>
      <protection/>
    </xf>
    <xf numFmtId="180" fontId="20" fillId="39" borderId="10" xfId="60" applyNumberFormat="1" applyFont="1" applyFill="1" applyBorder="1" applyAlignment="1" applyProtection="1">
      <alignment/>
      <protection/>
    </xf>
    <xf numFmtId="180" fontId="20" fillId="0" borderId="10" xfId="60" applyNumberFormat="1" applyFont="1" applyFill="1" applyBorder="1" applyAlignment="1" applyProtection="1">
      <alignment horizontal="center" vertical="center"/>
      <protection/>
    </xf>
    <xf numFmtId="0" fontId="20" fillId="34" borderId="10" xfId="55" applyFont="1" applyFill="1" applyBorder="1" applyAlignment="1">
      <alignment horizontal="left" vertical="center" wrapText="1"/>
      <protection/>
    </xf>
    <xf numFmtId="0" fontId="20" fillId="34" borderId="0" xfId="60" applyFont="1" applyFill="1" applyAlignment="1">
      <alignment horizontal="center"/>
      <protection/>
    </xf>
    <xf numFmtId="0" fontId="20" fillId="34" borderId="10" xfId="55" applyFont="1" applyFill="1" applyBorder="1" applyAlignment="1">
      <alignment horizontal="center" vertical="center" wrapText="1"/>
      <protection/>
    </xf>
    <xf numFmtId="0" fontId="20" fillId="34" borderId="10" xfId="60" applyFont="1" applyFill="1" applyBorder="1" applyAlignment="1" applyProtection="1">
      <alignment horizontal="center" vertical="center" wrapText="1"/>
      <protection/>
    </xf>
    <xf numFmtId="0" fontId="25" fillId="34" borderId="0" xfId="60" applyFont="1" applyFill="1" applyAlignment="1">
      <alignment horizontal="left"/>
      <protection/>
    </xf>
    <xf numFmtId="0" fontId="27" fillId="34" borderId="0" xfId="60" applyFont="1" applyFill="1" applyAlignment="1">
      <alignment horizontal="center" vertical="center"/>
      <protection/>
    </xf>
    <xf numFmtId="49" fontId="27" fillId="34" borderId="10" xfId="60" applyNumberFormat="1" applyFont="1" applyFill="1" applyBorder="1" applyAlignment="1">
      <alignment horizontal="center"/>
      <protection/>
    </xf>
    <xf numFmtId="0" fontId="27" fillId="34" borderId="0" xfId="60" applyFont="1" applyFill="1" applyAlignment="1">
      <alignment horizontal="center"/>
      <protection/>
    </xf>
    <xf numFmtId="0" fontId="27" fillId="34" borderId="0" xfId="60" applyFont="1" applyFill="1" applyBorder="1" applyAlignment="1">
      <alignment horizontal="center"/>
      <protection/>
    </xf>
    <xf numFmtId="0" fontId="68" fillId="0" borderId="0" xfId="0" applyFont="1" applyAlignment="1">
      <alignment/>
    </xf>
    <xf numFmtId="0" fontId="36" fillId="34" borderId="0" xfId="60" applyNumberFormat="1" applyFont="1" applyFill="1" applyBorder="1" applyAlignment="1" applyProtection="1">
      <alignment horizontal="center" wrapText="1"/>
      <protection/>
    </xf>
    <xf numFmtId="0" fontId="12" fillId="34" borderId="0" xfId="60" applyFont="1" applyFill="1" applyBorder="1" applyAlignment="1" applyProtection="1">
      <alignment horizontal="center"/>
      <protection/>
    </xf>
    <xf numFmtId="0" fontId="20" fillId="34" borderId="10" xfId="60" applyFont="1" applyFill="1" applyBorder="1" applyAlignment="1" applyProtection="1">
      <alignment horizontal="left" vertical="center" wrapText="1" indent="3"/>
      <protection/>
    </xf>
    <xf numFmtId="0" fontId="20" fillId="34" borderId="10" xfId="60" applyFont="1" applyFill="1" applyBorder="1" applyAlignment="1" applyProtection="1">
      <alignment horizontal="left" vertical="center" wrapText="1" indent="4"/>
      <protection/>
    </xf>
    <xf numFmtId="0" fontId="41" fillId="34" borderId="0" xfId="0" applyFont="1" applyFill="1" applyAlignment="1">
      <alignment/>
    </xf>
    <xf numFmtId="180" fontId="20" fillId="0" borderId="10" xfId="60" applyNumberFormat="1" applyFont="1" applyFill="1" applyBorder="1" applyAlignment="1" applyProtection="1">
      <alignment/>
      <protection locked="0"/>
    </xf>
    <xf numFmtId="0" fontId="27" fillId="34" borderId="0" xfId="60" applyFont="1" applyFill="1" applyAlignment="1" applyProtection="1">
      <alignment horizontal="left"/>
      <protection/>
    </xf>
    <xf numFmtId="0" fontId="92" fillId="34" borderId="0" xfId="60" applyFont="1" applyFill="1" applyAlignment="1">
      <alignment horizontal="center"/>
      <protection/>
    </xf>
    <xf numFmtId="0" fontId="92" fillId="34" borderId="0" xfId="60" applyFont="1" applyFill="1" applyBorder="1" applyAlignment="1">
      <alignment horizontal="center"/>
      <protection/>
    </xf>
    <xf numFmtId="0" fontId="92" fillId="0" borderId="0" xfId="60" applyFont="1" applyAlignment="1">
      <alignment horizontal="center"/>
      <protection/>
    </xf>
    <xf numFmtId="0" fontId="92" fillId="34" borderId="0" xfId="60" applyFont="1" applyFill="1">
      <alignment/>
      <protection/>
    </xf>
    <xf numFmtId="0" fontId="92" fillId="34" borderId="11" xfId="60" applyFont="1" applyFill="1" applyBorder="1" applyAlignment="1">
      <alignment/>
      <protection/>
    </xf>
    <xf numFmtId="0" fontId="92" fillId="34" borderId="0" xfId="60" applyFont="1" applyFill="1" applyBorder="1">
      <alignment/>
      <protection/>
    </xf>
    <xf numFmtId="0" fontId="92" fillId="0" borderId="0" xfId="60" applyFont="1">
      <alignment/>
      <protection/>
    </xf>
    <xf numFmtId="0" fontId="20" fillId="34" borderId="10" xfId="60" applyFont="1" applyFill="1" applyBorder="1" applyAlignment="1" applyProtection="1">
      <alignment horizontal="center" vertical="center" wrapText="1"/>
      <protection/>
    </xf>
    <xf numFmtId="0" fontId="20" fillId="34" borderId="11" xfId="60" applyFont="1" applyFill="1" applyBorder="1" applyAlignment="1" applyProtection="1">
      <alignment horizontal="center" wrapText="1"/>
      <protection/>
    </xf>
    <xf numFmtId="14" fontId="20" fillId="34" borderId="11" xfId="60" applyNumberFormat="1" applyFont="1" applyFill="1" applyBorder="1" applyAlignment="1" applyProtection="1">
      <alignment horizontal="center" wrapText="1"/>
      <protection/>
    </xf>
    <xf numFmtId="0" fontId="20" fillId="34" borderId="0" xfId="60" applyFont="1" applyFill="1" applyBorder="1" applyAlignment="1" applyProtection="1">
      <alignment horizontal="center"/>
      <protection locked="0"/>
    </xf>
    <xf numFmtId="0" fontId="20" fillId="34" borderId="0" xfId="60" applyFont="1" applyFill="1" applyBorder="1" applyAlignment="1" applyProtection="1">
      <alignment horizontal="center" wrapText="1"/>
      <protection locked="0"/>
    </xf>
    <xf numFmtId="0" fontId="35" fillId="34" borderId="0" xfId="60" applyFont="1" applyFill="1" applyBorder="1" applyAlignment="1" applyProtection="1">
      <alignment horizontal="center" vertical="top"/>
      <protection/>
    </xf>
    <xf numFmtId="14" fontId="20" fillId="34" borderId="0" xfId="60" applyNumberFormat="1" applyFont="1" applyFill="1" applyBorder="1" applyAlignment="1" applyProtection="1">
      <alignment horizontal="center" wrapText="1"/>
      <protection locked="0"/>
    </xf>
    <xf numFmtId="0" fontId="35" fillId="34" borderId="0" xfId="60" applyFont="1" applyFill="1" applyBorder="1" applyAlignment="1" applyProtection="1">
      <alignment horizontal="center" vertical="top" wrapText="1"/>
      <protection/>
    </xf>
    <xf numFmtId="0" fontId="35" fillId="34" borderId="0" xfId="60" applyFont="1" applyFill="1" applyBorder="1" applyAlignment="1" applyProtection="1">
      <alignment horizontal="left" vertical="top"/>
      <protection/>
    </xf>
    <xf numFmtId="0" fontId="27" fillId="34" borderId="0" xfId="60" applyFont="1" applyFill="1" applyBorder="1" applyProtection="1">
      <alignment/>
      <protection/>
    </xf>
    <xf numFmtId="0" fontId="20" fillId="34" borderId="0" xfId="60" applyFont="1" applyFill="1" applyBorder="1" applyProtection="1">
      <alignment/>
      <protection/>
    </xf>
    <xf numFmtId="0" fontId="20" fillId="34" borderId="0" xfId="60" applyFont="1" applyFill="1" applyBorder="1" applyAlignment="1" applyProtection="1">
      <alignment horizontal="right"/>
      <protection/>
    </xf>
    <xf numFmtId="180" fontId="92" fillId="34" borderId="10" xfId="60" applyNumberFormat="1" applyFont="1" applyFill="1" applyBorder="1" applyAlignment="1" applyProtection="1">
      <alignment/>
      <protection locked="0"/>
    </xf>
    <xf numFmtId="0" fontId="92" fillId="34" borderId="0" xfId="60" applyFont="1" applyFill="1" applyProtection="1">
      <alignment/>
      <protection/>
    </xf>
    <xf numFmtId="180" fontId="20" fillId="34" borderId="0" xfId="60" applyNumberFormat="1" applyFont="1" applyFill="1" applyAlignment="1">
      <alignment horizontal="center"/>
      <protection/>
    </xf>
    <xf numFmtId="192" fontId="91" fillId="36" borderId="10" xfId="55" applyNumberFormat="1" applyFont="1" applyFill="1" applyBorder="1" applyAlignment="1">
      <alignment horizontal="center" vertical="center"/>
      <protection/>
    </xf>
    <xf numFmtId="0" fontId="92" fillId="0" borderId="0" xfId="60" applyFont="1" applyFill="1" applyProtection="1">
      <alignment/>
      <protection/>
    </xf>
    <xf numFmtId="0" fontId="89" fillId="34" borderId="10" xfId="60" applyFont="1" applyFill="1" applyBorder="1" applyAlignment="1">
      <alignment horizontal="center" vertical="center"/>
      <protection/>
    </xf>
    <xf numFmtId="4" fontId="91" fillId="36" borderId="10" xfId="60" applyNumberFormat="1" applyFont="1" applyFill="1" applyBorder="1" applyAlignment="1" applyProtection="1">
      <alignment horizontal="right"/>
      <protection/>
    </xf>
    <xf numFmtId="180" fontId="93" fillId="34" borderId="10" xfId="60" applyNumberFormat="1" applyFont="1" applyFill="1" applyBorder="1" applyAlignment="1" applyProtection="1">
      <alignment/>
      <protection locked="0"/>
    </xf>
    <xf numFmtId="3" fontId="93" fillId="34" borderId="10" xfId="60" applyNumberFormat="1" applyFont="1" applyFill="1" applyBorder="1" applyAlignment="1" applyProtection="1">
      <alignment/>
      <protection locked="0"/>
    </xf>
    <xf numFmtId="0" fontId="20" fillId="34" borderId="11" xfId="60" applyFont="1" applyFill="1" applyBorder="1" applyProtection="1">
      <alignment/>
      <protection/>
    </xf>
    <xf numFmtId="181" fontId="20" fillId="0" borderId="10" xfId="60" applyNumberFormat="1" applyFont="1" applyFill="1" applyBorder="1" applyAlignment="1" applyProtection="1">
      <alignment horizontal="right" wrapText="1"/>
      <protection locked="0"/>
    </xf>
    <xf numFmtId="0" fontId="20" fillId="34" borderId="10" xfId="0" applyNumberFormat="1" applyFont="1" applyFill="1" applyBorder="1" applyAlignment="1" applyProtection="1">
      <alignment horizontal="left" vertical="center" wrapText="1" indent="2"/>
      <protection hidden="1"/>
    </xf>
    <xf numFmtId="0" fontId="20" fillId="34" borderId="10" xfId="55" applyFont="1" applyFill="1" applyBorder="1" applyAlignment="1">
      <alignment horizontal="center" vertical="center" wrapText="1"/>
      <protection/>
    </xf>
    <xf numFmtId="0" fontId="94" fillId="0" borderId="0" xfId="64" applyFont="1" applyAlignment="1">
      <alignment wrapText="1"/>
      <protection/>
    </xf>
    <xf numFmtId="0" fontId="3" fillId="0" borderId="0" xfId="64" applyFont="1" applyAlignment="1">
      <alignment vertical="center" wrapText="1"/>
      <protection/>
    </xf>
    <xf numFmtId="180" fontId="92" fillId="0" borderId="10" xfId="60" applyNumberFormat="1" applyFont="1" applyFill="1" applyBorder="1" applyAlignment="1" applyProtection="1">
      <alignment/>
      <protection locked="0"/>
    </xf>
    <xf numFmtId="0" fontId="91" fillId="34" borderId="10" xfId="60" applyFont="1" applyFill="1" applyBorder="1" applyAlignment="1" applyProtection="1">
      <alignment horizontal="center" vertical="center" wrapText="1"/>
      <protection/>
    </xf>
    <xf numFmtId="180" fontId="92" fillId="35" borderId="10" xfId="60" applyNumberFormat="1" applyFont="1" applyFill="1" applyBorder="1" applyAlignment="1" applyProtection="1">
      <alignment/>
      <protection/>
    </xf>
    <xf numFmtId="0" fontId="20" fillId="34" borderId="0" xfId="60" applyFont="1" applyFill="1" applyAlignment="1">
      <alignment horizontal="center"/>
      <protection/>
    </xf>
    <xf numFmtId="0" fontId="20" fillId="34" borderId="10" xfId="60" applyFont="1" applyFill="1" applyBorder="1" applyAlignment="1">
      <alignment horizontal="center" vertical="center" wrapText="1"/>
      <protection/>
    </xf>
    <xf numFmtId="0" fontId="20" fillId="34" borderId="10" xfId="60" applyFont="1" applyFill="1" applyBorder="1" applyAlignment="1" applyProtection="1">
      <alignment horizontal="center" vertical="center" wrapText="1"/>
      <protection/>
    </xf>
    <xf numFmtId="0" fontId="35" fillId="34" borderId="0" xfId="60" applyFont="1" applyFill="1" applyBorder="1" applyAlignment="1" applyProtection="1">
      <alignment horizontal="center" vertical="top"/>
      <protection/>
    </xf>
    <xf numFmtId="0" fontId="35" fillId="34" borderId="0" xfId="60" applyFont="1" applyFill="1" applyBorder="1" applyAlignment="1" applyProtection="1">
      <alignment horizontal="center" vertical="top" wrapText="1"/>
      <protection/>
    </xf>
    <xf numFmtId="0" fontId="20" fillId="34" borderId="11" xfId="60" applyFont="1" applyFill="1" applyBorder="1" applyAlignment="1" applyProtection="1">
      <alignment horizontal="center"/>
      <protection locked="0"/>
    </xf>
    <xf numFmtId="0" fontId="95" fillId="34" borderId="0" xfId="60" applyFont="1" applyFill="1" applyProtection="1">
      <alignment/>
      <protection/>
    </xf>
    <xf numFmtId="0" fontId="95" fillId="34" borderId="10" xfId="60" applyFont="1" applyFill="1" applyBorder="1" applyAlignment="1" applyProtection="1">
      <alignment horizontal="center" vertical="center"/>
      <protection/>
    </xf>
    <xf numFmtId="0" fontId="95" fillId="0" borderId="0" xfId="60" applyFont="1" applyFill="1" applyProtection="1">
      <alignment/>
      <protection/>
    </xf>
    <xf numFmtId="0" fontId="19" fillId="34" borderId="0" xfId="60" applyFont="1" applyFill="1" applyBorder="1" applyAlignment="1">
      <alignment horizontal="right" vertical="center" wrapText="1"/>
      <protection/>
    </xf>
    <xf numFmtId="4" fontId="20" fillId="35" borderId="10" xfId="60" applyNumberFormat="1" applyFont="1" applyFill="1" applyBorder="1" applyAlignment="1" applyProtection="1">
      <alignment/>
      <protection/>
    </xf>
    <xf numFmtId="4" fontId="20" fillId="0" borderId="10" xfId="60" applyNumberFormat="1" applyFont="1" applyFill="1" applyBorder="1" applyAlignment="1" applyProtection="1">
      <alignment/>
      <protection locked="0"/>
    </xf>
    <xf numFmtId="181" fontId="20" fillId="0" borderId="10" xfId="60" applyNumberFormat="1" applyFont="1" applyFill="1" applyBorder="1" applyAlignment="1" applyProtection="1">
      <alignment horizontal="center" vertical="center"/>
      <protection/>
    </xf>
    <xf numFmtId="3" fontId="20" fillId="37" borderId="10" xfId="60" applyNumberFormat="1" applyFont="1" applyFill="1" applyBorder="1" applyAlignment="1" applyProtection="1">
      <alignment/>
      <protection locked="0"/>
    </xf>
    <xf numFmtId="180" fontId="20" fillId="37" borderId="10" xfId="60" applyNumberFormat="1" applyFont="1" applyFill="1" applyBorder="1" applyAlignment="1" applyProtection="1">
      <alignment/>
      <protection locked="0"/>
    </xf>
    <xf numFmtId="181" fontId="20" fillId="37" borderId="10" xfId="60" applyNumberFormat="1" applyFont="1" applyFill="1" applyBorder="1" applyAlignment="1" applyProtection="1">
      <alignment horizontal="center" vertical="center"/>
      <protection/>
    </xf>
    <xf numFmtId="0" fontId="19" fillId="34" borderId="10" xfId="0" applyNumberFormat="1" applyFont="1" applyFill="1" applyBorder="1" applyAlignment="1" applyProtection="1">
      <alignment horizontal="left" vertical="center" wrapText="1"/>
      <protection hidden="1"/>
    </xf>
    <xf numFmtId="180" fontId="20" fillId="34" borderId="10" xfId="60" applyNumberFormat="1" applyFont="1" applyFill="1" applyBorder="1" applyAlignment="1" applyProtection="1">
      <alignment horizontal="right"/>
      <protection locked="0"/>
    </xf>
    <xf numFmtId="4" fontId="20" fillId="34" borderId="10" xfId="60" applyNumberFormat="1" applyFont="1" applyFill="1" applyBorder="1" applyAlignment="1" applyProtection="1">
      <alignment/>
      <protection locked="0"/>
    </xf>
    <xf numFmtId="194" fontId="20" fillId="34" borderId="10" xfId="60" applyNumberFormat="1" applyFont="1" applyFill="1" applyBorder="1" applyAlignment="1" applyProtection="1">
      <alignment/>
      <protection locked="0"/>
    </xf>
    <xf numFmtId="3" fontId="20" fillId="0" borderId="10" xfId="60" applyNumberFormat="1" applyFont="1" applyFill="1" applyBorder="1" applyAlignment="1" applyProtection="1">
      <alignment/>
      <protection locked="0"/>
    </xf>
    <xf numFmtId="4" fontId="20" fillId="37" borderId="10" xfId="60" applyNumberFormat="1" applyFont="1" applyFill="1" applyBorder="1" applyAlignment="1" applyProtection="1">
      <alignment/>
      <protection locked="0"/>
    </xf>
    <xf numFmtId="181" fontId="19" fillId="37" borderId="10" xfId="60" applyNumberFormat="1" applyFont="1" applyFill="1" applyBorder="1" applyAlignment="1" applyProtection="1">
      <alignment horizontal="center" vertical="center"/>
      <protection/>
    </xf>
    <xf numFmtId="0" fontId="20" fillId="34" borderId="10" xfId="60" applyFont="1" applyFill="1" applyBorder="1" applyAlignment="1" applyProtection="1">
      <alignment horizontal="left" vertical="center" wrapText="1"/>
      <protection/>
    </xf>
    <xf numFmtId="0" fontId="14" fillId="34" borderId="0" xfId="43" applyFont="1" applyFill="1" applyBorder="1" applyAlignment="1" applyProtection="1">
      <alignment horizontal="right"/>
      <protection/>
    </xf>
    <xf numFmtId="0" fontId="25" fillId="34" borderId="21" xfId="64" applyFont="1" applyFill="1" applyBorder="1" applyAlignment="1">
      <alignment horizontal="center" vertical="top"/>
      <protection/>
    </xf>
    <xf numFmtId="0" fontId="27" fillId="34" borderId="22" xfId="64" applyFont="1" applyFill="1" applyBorder="1" applyAlignment="1">
      <alignment horizontal="center"/>
      <protection/>
    </xf>
    <xf numFmtId="0" fontId="13" fillId="34" borderId="0" xfId="64" applyFont="1" applyFill="1" applyBorder="1" applyAlignment="1">
      <alignment horizontal="left" vertical="center" wrapText="1"/>
      <protection/>
    </xf>
    <xf numFmtId="0" fontId="32" fillId="34" borderId="23" xfId="64" applyFont="1" applyFill="1" applyBorder="1" applyAlignment="1">
      <alignment horizontal="center" vertical="center" wrapText="1"/>
      <protection/>
    </xf>
    <xf numFmtId="0" fontId="32" fillId="34" borderId="24" xfId="64" applyFont="1" applyFill="1" applyBorder="1" applyAlignment="1">
      <alignment horizontal="center" vertical="center" wrapText="1"/>
      <protection/>
    </xf>
    <xf numFmtId="0" fontId="32" fillId="34" borderId="25" xfId="64" applyFont="1" applyFill="1" applyBorder="1" applyAlignment="1">
      <alignment horizontal="center" vertical="center" wrapText="1"/>
      <protection/>
    </xf>
    <xf numFmtId="0" fontId="12" fillId="40" borderId="23" xfId="64" applyFont="1" applyFill="1" applyBorder="1" applyAlignment="1">
      <alignment horizontal="center" vertical="center" wrapText="1"/>
      <protection/>
    </xf>
    <xf numFmtId="0" fontId="12" fillId="40" borderId="24" xfId="64" applyFont="1" applyFill="1" applyBorder="1" applyAlignment="1">
      <alignment horizontal="center" vertical="center" wrapText="1"/>
      <protection/>
    </xf>
    <xf numFmtId="0" fontId="12" fillId="40" borderId="25" xfId="64" applyFont="1" applyFill="1" applyBorder="1" applyAlignment="1">
      <alignment horizontal="center" vertical="center" wrapText="1"/>
      <protection/>
    </xf>
    <xf numFmtId="0" fontId="31" fillId="34" borderId="13" xfId="64" applyFont="1" applyFill="1" applyBorder="1" applyAlignment="1">
      <alignment horizontal="center" vertical="center" wrapText="1"/>
      <protection/>
    </xf>
    <xf numFmtId="0" fontId="31" fillId="34" borderId="0" xfId="64" applyFont="1" applyFill="1" applyBorder="1" applyAlignment="1">
      <alignment horizontal="center" vertical="center" wrapText="1"/>
      <protection/>
    </xf>
    <xf numFmtId="0" fontId="31" fillId="34" borderId="14" xfId="64" applyFont="1" applyFill="1" applyBorder="1" applyAlignment="1">
      <alignment horizontal="center" vertical="center" wrapText="1"/>
      <protection/>
    </xf>
    <xf numFmtId="0" fontId="48" fillId="34" borderId="0" xfId="64" applyFont="1" applyFill="1" applyAlignment="1">
      <alignment horizontal="center"/>
      <protection/>
    </xf>
    <xf numFmtId="0" fontId="13" fillId="34" borderId="0" xfId="64" applyFont="1" applyFill="1" applyBorder="1" applyAlignment="1">
      <alignment horizontal="left" vertical="top" wrapText="1"/>
      <protection/>
    </xf>
    <xf numFmtId="0" fontId="13" fillId="34" borderId="0" xfId="64" applyFont="1" applyFill="1" applyBorder="1" applyAlignment="1">
      <alignment horizontal="center" vertical="center" wrapText="1"/>
      <protection/>
    </xf>
    <xf numFmtId="0" fontId="13" fillId="34" borderId="0" xfId="0" applyFont="1" applyFill="1" applyAlignment="1">
      <alignment horizontal="left" vertical="top" wrapText="1"/>
    </xf>
    <xf numFmtId="0" fontId="13" fillId="34" borderId="0" xfId="64" applyFont="1" applyFill="1" applyAlignment="1">
      <alignment horizontal="left" vertical="top" wrapText="1"/>
      <protection/>
    </xf>
    <xf numFmtId="0" fontId="13" fillId="34" borderId="0" xfId="64" applyFont="1" applyFill="1" applyAlignment="1">
      <alignment horizontal="left" wrapText="1"/>
      <protection/>
    </xf>
    <xf numFmtId="0" fontId="13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left" vertical="top" wrapText="1"/>
    </xf>
    <xf numFmtId="0" fontId="40" fillId="41" borderId="23" xfId="64" applyFont="1" applyFill="1" applyBorder="1" applyAlignment="1">
      <alignment horizontal="center" vertical="center" wrapText="1"/>
      <protection/>
    </xf>
    <xf numFmtId="0" fontId="40" fillId="41" borderId="24" xfId="64" applyFont="1" applyFill="1" applyBorder="1" applyAlignment="1">
      <alignment horizontal="center" vertical="center" wrapText="1"/>
      <protection/>
    </xf>
    <xf numFmtId="0" fontId="40" fillId="41" borderId="25" xfId="64" applyFont="1" applyFill="1" applyBorder="1" applyAlignment="1">
      <alignment horizontal="center" vertical="center" wrapText="1"/>
      <protection/>
    </xf>
    <xf numFmtId="0" fontId="19" fillId="34" borderId="16" xfId="64" applyFont="1" applyFill="1" applyBorder="1" applyAlignment="1">
      <alignment horizontal="center" vertical="center"/>
      <protection/>
    </xf>
    <xf numFmtId="0" fontId="19" fillId="34" borderId="17" xfId="64" applyFont="1" applyFill="1" applyBorder="1" applyAlignment="1">
      <alignment horizontal="center" vertical="center"/>
      <protection/>
    </xf>
    <xf numFmtId="0" fontId="19" fillId="34" borderId="18" xfId="64" applyFont="1" applyFill="1" applyBorder="1" applyAlignment="1">
      <alignment horizontal="center" vertical="center"/>
      <protection/>
    </xf>
    <xf numFmtId="0" fontId="31" fillId="34" borderId="26" xfId="64" applyFont="1" applyFill="1" applyBorder="1" applyAlignment="1">
      <alignment horizontal="center" wrapText="1"/>
      <protection/>
    </xf>
    <xf numFmtId="0" fontId="31" fillId="34" borderId="27" xfId="64" applyFont="1" applyFill="1" applyBorder="1" applyAlignment="1">
      <alignment horizontal="center" wrapText="1"/>
      <protection/>
    </xf>
    <xf numFmtId="0" fontId="11" fillId="34" borderId="23" xfId="64" applyFont="1" applyFill="1" applyBorder="1" applyAlignment="1">
      <alignment horizontal="center" vertical="center" wrapText="1"/>
      <protection/>
    </xf>
    <xf numFmtId="0" fontId="11" fillId="34" borderId="24" xfId="64" applyFont="1" applyFill="1" applyBorder="1" applyAlignment="1">
      <alignment horizontal="center" vertical="center" wrapText="1"/>
      <protection/>
    </xf>
    <xf numFmtId="0" fontId="11" fillId="34" borderId="25" xfId="64" applyFont="1" applyFill="1" applyBorder="1" applyAlignment="1">
      <alignment horizontal="center" vertical="center" wrapText="1"/>
      <protection/>
    </xf>
    <xf numFmtId="0" fontId="26" fillId="34" borderId="23" xfId="64" applyFont="1" applyFill="1" applyBorder="1" applyAlignment="1" applyProtection="1">
      <alignment horizontal="center" vertical="center" wrapText="1"/>
      <protection/>
    </xf>
    <xf numFmtId="0" fontId="24" fillId="34" borderId="24" xfId="64" applyFont="1" applyFill="1" applyBorder="1" applyAlignment="1" applyProtection="1">
      <alignment horizontal="center" wrapText="1"/>
      <protection/>
    </xf>
    <xf numFmtId="0" fontId="24" fillId="34" borderId="25" xfId="64" applyFont="1" applyFill="1" applyBorder="1" applyAlignment="1" applyProtection="1">
      <alignment horizontal="center" wrapText="1"/>
      <protection/>
    </xf>
    <xf numFmtId="0" fontId="31" fillId="34" borderId="13" xfId="64" applyFont="1" applyFill="1" applyBorder="1" applyAlignment="1">
      <alignment horizontal="center" wrapText="1"/>
      <protection/>
    </xf>
    <xf numFmtId="0" fontId="31" fillId="34" borderId="0" xfId="64" applyFont="1" applyFill="1" applyBorder="1" applyAlignment="1">
      <alignment horizontal="center" wrapText="1"/>
      <protection/>
    </xf>
    <xf numFmtId="0" fontId="32" fillId="34" borderId="28" xfId="0" applyFont="1" applyFill="1" applyBorder="1" applyAlignment="1">
      <alignment horizontal="center" vertical="center" wrapText="1"/>
    </xf>
    <xf numFmtId="0" fontId="26" fillId="34" borderId="23" xfId="64" applyFont="1" applyFill="1" applyBorder="1" applyAlignment="1" applyProtection="1">
      <alignment horizontal="center" vertical="center" wrapText="1"/>
      <protection locked="0"/>
    </xf>
    <xf numFmtId="0" fontId="26" fillId="34" borderId="24" xfId="64" applyFont="1" applyFill="1" applyBorder="1" applyAlignment="1" applyProtection="1">
      <alignment horizontal="center" vertical="center" wrapText="1"/>
      <protection locked="0"/>
    </xf>
    <xf numFmtId="0" fontId="26" fillId="34" borderId="25" xfId="64" applyFont="1" applyFill="1" applyBorder="1" applyAlignment="1" applyProtection="1">
      <alignment horizontal="center" vertical="center" wrapText="1"/>
      <protection locked="0"/>
    </xf>
    <xf numFmtId="0" fontId="19" fillId="34" borderId="11" xfId="64" applyFont="1" applyFill="1" applyBorder="1" applyAlignment="1" applyProtection="1">
      <alignment horizontal="center" vertical="center"/>
      <protection locked="0"/>
    </xf>
    <xf numFmtId="0" fontId="20" fillId="34" borderId="0" xfId="60" applyFont="1" applyFill="1" applyAlignment="1">
      <alignment horizontal="center"/>
      <protection/>
    </xf>
    <xf numFmtId="0" fontId="19" fillId="34" borderId="10" xfId="55" applyFont="1" applyFill="1" applyBorder="1" applyAlignment="1">
      <alignment horizontal="center" vertical="center" wrapText="1"/>
      <protection/>
    </xf>
    <xf numFmtId="0" fontId="20" fillId="34" borderId="10" xfId="55" applyFont="1" applyFill="1" applyBorder="1" applyAlignment="1">
      <alignment horizontal="center" vertical="center" wrapText="1"/>
      <protection/>
    </xf>
    <xf numFmtId="0" fontId="12" fillId="34" borderId="11" xfId="60" applyNumberFormat="1" applyFont="1" applyFill="1" applyBorder="1" applyAlignment="1" applyProtection="1">
      <alignment horizontal="center" wrapText="1"/>
      <protection/>
    </xf>
    <xf numFmtId="0" fontId="20" fillId="34" borderId="20" xfId="60" applyFont="1" applyFill="1" applyBorder="1" applyAlignment="1" applyProtection="1">
      <alignment horizontal="center" wrapText="1"/>
      <protection/>
    </xf>
    <xf numFmtId="0" fontId="12" fillId="34" borderId="11" xfId="60" applyFont="1" applyFill="1" applyBorder="1" applyAlignment="1" applyProtection="1">
      <alignment horizontal="center"/>
      <protection/>
    </xf>
    <xf numFmtId="0" fontId="20" fillId="34" borderId="20" xfId="60" applyFont="1" applyFill="1" applyBorder="1" applyAlignment="1" applyProtection="1">
      <alignment horizontal="center" vertical="top"/>
      <protection/>
    </xf>
    <xf numFmtId="0" fontId="20" fillId="34" borderId="10" xfId="55" applyFont="1" applyFill="1" applyBorder="1" applyAlignment="1">
      <alignment horizontal="center" vertical="top"/>
      <protection/>
    </xf>
    <xf numFmtId="0" fontId="20" fillId="34" borderId="10" xfId="55" applyFont="1" applyFill="1" applyBorder="1" applyAlignment="1">
      <alignment horizontal="left" vertical="center"/>
      <protection/>
    </xf>
    <xf numFmtId="0" fontId="20" fillId="34" borderId="10" xfId="55" applyFont="1" applyFill="1" applyBorder="1" applyAlignment="1">
      <alignment horizontal="left" vertical="center" wrapText="1"/>
      <protection/>
    </xf>
    <xf numFmtId="0" fontId="40" fillId="34" borderId="0" xfId="60" applyFont="1" applyFill="1" applyAlignment="1">
      <alignment horizontal="center" vertical="center" wrapText="1"/>
      <protection/>
    </xf>
    <xf numFmtId="0" fontId="36" fillId="34" borderId="0" xfId="60" applyFont="1" applyFill="1" applyAlignment="1">
      <alignment horizontal="center" vertical="center" wrapText="1"/>
      <protection/>
    </xf>
    <xf numFmtId="0" fontId="36" fillId="34" borderId="11" xfId="60" applyFont="1" applyFill="1" applyBorder="1" applyAlignment="1">
      <alignment horizontal="center" wrapText="1"/>
      <protection/>
    </xf>
    <xf numFmtId="0" fontId="20" fillId="34" borderId="10" xfId="60" applyFont="1" applyFill="1" applyBorder="1" applyAlignment="1">
      <alignment horizontal="center" vertical="center" wrapText="1"/>
      <protection/>
    </xf>
    <xf numFmtId="0" fontId="20" fillId="34" borderId="29" xfId="60" applyFont="1" applyFill="1" applyBorder="1" applyAlignment="1">
      <alignment horizontal="center" vertical="center" wrapText="1"/>
      <protection/>
    </xf>
    <xf numFmtId="0" fontId="20" fillId="34" borderId="20" xfId="60" applyFont="1" applyFill="1" applyBorder="1" applyAlignment="1">
      <alignment horizontal="center" vertical="center" wrapText="1"/>
      <protection/>
    </xf>
    <xf numFmtId="0" fontId="20" fillId="34" borderId="30" xfId="60" applyFont="1" applyFill="1" applyBorder="1" applyAlignment="1">
      <alignment horizontal="center" vertical="center" wrapText="1"/>
      <protection/>
    </xf>
    <xf numFmtId="0" fontId="20" fillId="34" borderId="31" xfId="60" applyFont="1" applyFill="1" applyBorder="1" applyAlignment="1">
      <alignment horizontal="center" vertical="center" wrapText="1"/>
      <protection/>
    </xf>
    <xf numFmtId="0" fontId="20" fillId="34" borderId="32" xfId="60" applyFont="1" applyFill="1" applyBorder="1" applyAlignment="1">
      <alignment horizontal="center" vertical="center" wrapText="1"/>
      <protection/>
    </xf>
    <xf numFmtId="0" fontId="20" fillId="34" borderId="33" xfId="60" applyFont="1" applyFill="1" applyBorder="1" applyAlignment="1">
      <alignment horizontal="center" vertical="center" wrapText="1"/>
      <protection/>
    </xf>
    <xf numFmtId="0" fontId="20" fillId="34" borderId="34" xfId="60" applyFont="1" applyFill="1" applyBorder="1" applyAlignment="1">
      <alignment horizontal="center" vertical="center" wrapText="1"/>
      <protection/>
    </xf>
    <xf numFmtId="0" fontId="20" fillId="34" borderId="35" xfId="60" applyFont="1" applyFill="1" applyBorder="1" applyAlignment="1">
      <alignment horizontal="center" vertical="center" wrapText="1"/>
      <protection/>
    </xf>
    <xf numFmtId="0" fontId="25" fillId="34" borderId="20" xfId="60" applyFont="1" applyFill="1" applyBorder="1" applyAlignment="1" applyProtection="1">
      <alignment horizontal="center" vertical="top"/>
      <protection/>
    </xf>
    <xf numFmtId="0" fontId="25" fillId="34" borderId="20" xfId="60" applyFont="1" applyFill="1" applyBorder="1" applyAlignment="1" applyProtection="1">
      <alignment horizontal="center" vertical="top" wrapText="1"/>
      <protection/>
    </xf>
    <xf numFmtId="0" fontId="20" fillId="34" borderId="0" xfId="60" applyFont="1" applyFill="1" applyAlignment="1" applyProtection="1">
      <alignment horizontal="left" vertical="center" wrapText="1"/>
      <protection/>
    </xf>
    <xf numFmtId="0" fontId="20" fillId="34" borderId="11" xfId="60" applyFont="1" applyFill="1" applyBorder="1" applyAlignment="1" applyProtection="1">
      <alignment horizontal="center"/>
      <protection/>
    </xf>
    <xf numFmtId="0" fontId="25" fillId="34" borderId="0" xfId="60" applyFont="1" applyFill="1" applyBorder="1" applyAlignment="1" applyProtection="1">
      <alignment horizontal="center" vertical="top"/>
      <protection/>
    </xf>
    <xf numFmtId="0" fontId="20" fillId="34" borderId="11" xfId="60" applyFont="1" applyFill="1" applyBorder="1" applyAlignment="1" applyProtection="1">
      <alignment horizontal="center" wrapText="1"/>
      <protection locked="0"/>
    </xf>
    <xf numFmtId="0" fontId="12" fillId="34" borderId="10" xfId="55" applyFont="1" applyFill="1" applyBorder="1" applyAlignment="1">
      <alignment horizontal="center" vertical="center" wrapText="1"/>
      <protection/>
    </xf>
    <xf numFmtId="192" fontId="19" fillId="36" borderId="34" xfId="55" applyNumberFormat="1" applyFont="1" applyFill="1" applyBorder="1" applyAlignment="1">
      <alignment horizontal="center" vertical="center"/>
      <protection/>
    </xf>
    <xf numFmtId="192" fontId="19" fillId="36" borderId="35" xfId="55" applyNumberFormat="1" applyFont="1" applyFill="1" applyBorder="1" applyAlignment="1">
      <alignment horizontal="center" vertical="center"/>
      <protection/>
    </xf>
    <xf numFmtId="14" fontId="20" fillId="34" borderId="11" xfId="60" applyNumberFormat="1" applyFont="1" applyFill="1" applyBorder="1" applyAlignment="1" applyProtection="1">
      <alignment horizontal="center" wrapText="1"/>
      <protection locked="0"/>
    </xf>
    <xf numFmtId="0" fontId="12" fillId="34" borderId="10" xfId="55" applyFont="1" applyFill="1" applyBorder="1" applyAlignment="1">
      <alignment horizontal="left" vertical="center" wrapText="1"/>
      <protection/>
    </xf>
    <xf numFmtId="0" fontId="20" fillId="34" borderId="34" xfId="55" applyFont="1" applyFill="1" applyBorder="1" applyAlignment="1">
      <alignment horizontal="left" vertical="center" wrapText="1"/>
      <protection/>
    </xf>
    <xf numFmtId="0" fontId="20" fillId="34" borderId="35" xfId="55" applyFont="1" applyFill="1" applyBorder="1" applyAlignment="1">
      <alignment horizontal="left" vertical="center" wrapText="1"/>
      <protection/>
    </xf>
    <xf numFmtId="0" fontId="96" fillId="34" borderId="10" xfId="60" applyFont="1" applyFill="1" applyBorder="1" applyAlignment="1" applyProtection="1">
      <alignment horizontal="center" vertical="center"/>
      <protection/>
    </xf>
    <xf numFmtId="0" fontId="20" fillId="34" borderId="20" xfId="60" applyFont="1" applyFill="1" applyBorder="1" applyAlignment="1" applyProtection="1">
      <alignment horizontal="center" vertical="top" wrapText="1"/>
      <protection/>
    </xf>
    <xf numFmtId="0" fontId="20" fillId="34" borderId="34" xfId="60" applyFont="1" applyFill="1" applyBorder="1" applyAlignment="1" applyProtection="1">
      <alignment horizontal="center" vertical="center" wrapText="1"/>
      <protection/>
    </xf>
    <xf numFmtId="0" fontId="20" fillId="34" borderId="36" xfId="60" applyFont="1" applyFill="1" applyBorder="1" applyAlignment="1" applyProtection="1">
      <alignment horizontal="center" vertical="center" wrapText="1"/>
      <protection/>
    </xf>
    <xf numFmtId="0" fontId="20" fillId="34" borderId="35" xfId="60" applyFont="1" applyFill="1" applyBorder="1" applyAlignment="1" applyProtection="1">
      <alignment horizontal="center" vertical="center" wrapText="1"/>
      <protection/>
    </xf>
    <xf numFmtId="0" fontId="20" fillId="34" borderId="34" xfId="0" applyNumberFormat="1" applyFont="1" applyFill="1" applyBorder="1" applyAlignment="1" applyProtection="1">
      <alignment horizontal="left" vertical="center" wrapText="1" indent="1"/>
      <protection hidden="1"/>
    </xf>
    <xf numFmtId="0" fontId="20" fillId="34" borderId="35" xfId="0" applyNumberFormat="1" applyFont="1" applyFill="1" applyBorder="1" applyAlignment="1" applyProtection="1">
      <alignment horizontal="left" vertical="center" wrapText="1" indent="1"/>
      <protection hidden="1"/>
    </xf>
    <xf numFmtId="0" fontId="27" fillId="34" borderId="0" xfId="60" applyFont="1" applyFill="1" applyBorder="1" applyAlignment="1" applyProtection="1">
      <alignment horizontal="left" wrapText="1"/>
      <protection/>
    </xf>
    <xf numFmtId="0" fontId="20" fillId="34" borderId="10" xfId="60" applyFont="1" applyFill="1" applyBorder="1" applyAlignment="1" applyProtection="1">
      <alignment horizontal="center" vertical="center" wrapText="1"/>
      <protection/>
    </xf>
    <xf numFmtId="0" fontId="20" fillId="34" borderId="29" xfId="60" applyFont="1" applyFill="1" applyBorder="1" applyAlignment="1" applyProtection="1">
      <alignment horizontal="center" vertical="center" wrapText="1"/>
      <protection/>
    </xf>
    <xf numFmtId="0" fontId="20" fillId="34" borderId="30" xfId="60" applyFont="1" applyFill="1" applyBorder="1" applyAlignment="1" applyProtection="1">
      <alignment horizontal="center" vertical="center" wrapText="1"/>
      <protection/>
    </xf>
    <xf numFmtId="0" fontId="20" fillId="34" borderId="20" xfId="60" applyFont="1" applyFill="1" applyBorder="1" applyAlignment="1" applyProtection="1">
      <alignment horizontal="center" vertical="center" wrapText="1"/>
      <protection/>
    </xf>
    <xf numFmtId="0" fontId="20" fillId="34" borderId="37" xfId="60" applyFont="1" applyFill="1" applyBorder="1" applyAlignment="1" applyProtection="1">
      <alignment horizontal="center" vertical="center" wrapText="1"/>
      <protection/>
    </xf>
    <xf numFmtId="0" fontId="20" fillId="34" borderId="0" xfId="60" applyFont="1" applyFill="1" applyBorder="1" applyAlignment="1" applyProtection="1">
      <alignment horizontal="center" vertical="center" wrapText="1"/>
      <protection/>
    </xf>
    <xf numFmtId="0" fontId="20" fillId="34" borderId="38" xfId="60" applyFont="1" applyFill="1" applyBorder="1" applyAlignment="1" applyProtection="1">
      <alignment horizontal="center" vertical="center" wrapText="1"/>
      <protection/>
    </xf>
    <xf numFmtId="0" fontId="20" fillId="34" borderId="39" xfId="60" applyFont="1" applyFill="1" applyBorder="1" applyAlignment="1" applyProtection="1">
      <alignment horizontal="center" vertical="center" wrapText="1"/>
      <protection/>
    </xf>
    <xf numFmtId="0" fontId="20" fillId="34" borderId="11" xfId="60" applyFont="1" applyFill="1" applyBorder="1" applyAlignment="1" applyProtection="1">
      <alignment horizontal="center" vertical="center" wrapText="1"/>
      <protection/>
    </xf>
    <xf numFmtId="0" fontId="20" fillId="34" borderId="40" xfId="6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27" fillId="34" borderId="29" xfId="60" applyFont="1" applyFill="1" applyBorder="1" applyAlignment="1" applyProtection="1">
      <alignment horizontal="center" vertical="center" wrapText="1"/>
      <protection/>
    </xf>
    <xf numFmtId="0" fontId="27" fillId="34" borderId="30" xfId="60" applyFont="1" applyFill="1" applyBorder="1" applyAlignment="1" applyProtection="1">
      <alignment horizontal="center" vertical="center" wrapText="1"/>
      <protection/>
    </xf>
    <xf numFmtId="49" fontId="20" fillId="34" borderId="34" xfId="60" applyNumberFormat="1" applyFont="1" applyFill="1" applyBorder="1" applyAlignment="1" applyProtection="1">
      <alignment horizontal="center" vertical="center" wrapText="1"/>
      <protection/>
    </xf>
    <xf numFmtId="49" fontId="20" fillId="34" borderId="35" xfId="60" applyNumberFormat="1" applyFont="1" applyFill="1" applyBorder="1" applyAlignment="1" applyProtection="1">
      <alignment horizontal="center" vertical="center" wrapText="1"/>
      <protection/>
    </xf>
    <xf numFmtId="0" fontId="27" fillId="34" borderId="0" xfId="60" applyFont="1" applyFill="1" applyAlignment="1" applyProtection="1">
      <alignment horizontal="left" wrapText="1"/>
      <protection/>
    </xf>
    <xf numFmtId="0" fontId="35" fillId="34" borderId="20" xfId="60" applyFont="1" applyFill="1" applyBorder="1" applyAlignment="1" applyProtection="1">
      <alignment horizontal="center" vertical="top"/>
      <protection/>
    </xf>
    <xf numFmtId="0" fontId="35" fillId="34" borderId="0" xfId="60" applyFont="1" applyFill="1" applyBorder="1" applyAlignment="1" applyProtection="1">
      <alignment horizontal="center" vertical="top"/>
      <protection/>
    </xf>
    <xf numFmtId="0" fontId="35" fillId="34" borderId="0" xfId="60" applyFont="1" applyFill="1" applyBorder="1" applyAlignment="1" applyProtection="1">
      <alignment horizontal="center" vertical="top" wrapText="1"/>
      <protection/>
    </xf>
    <xf numFmtId="0" fontId="20" fillId="34" borderId="11" xfId="60" applyFont="1" applyFill="1" applyBorder="1" applyAlignment="1" applyProtection="1">
      <alignment horizontal="center"/>
      <protection locked="0"/>
    </xf>
    <xf numFmtId="0" fontId="35" fillId="34" borderId="20" xfId="60" applyFont="1" applyFill="1" applyBorder="1" applyAlignment="1" applyProtection="1">
      <alignment horizontal="center" vertical="top" wrapText="1"/>
      <protection/>
    </xf>
    <xf numFmtId="0" fontId="27" fillId="34" borderId="0" xfId="60" applyFont="1" applyFill="1" applyAlignment="1" applyProtection="1">
      <alignment horizontal="left" vertical="center" wrapText="1"/>
      <protection/>
    </xf>
    <xf numFmtId="0" fontId="20" fillId="34" borderId="31" xfId="60" applyFont="1" applyFill="1" applyBorder="1" applyAlignment="1" applyProtection="1">
      <alignment horizontal="center" vertical="center" wrapText="1"/>
      <protection/>
    </xf>
    <xf numFmtId="0" fontId="20" fillId="34" borderId="33" xfId="60" applyFont="1" applyFill="1" applyBorder="1" applyAlignment="1" applyProtection="1">
      <alignment horizontal="center" vertical="center" wrapText="1"/>
      <protection/>
    </xf>
    <xf numFmtId="0" fontId="27" fillId="34" borderId="31" xfId="60" applyFont="1" applyFill="1" applyBorder="1" applyAlignment="1" applyProtection="1">
      <alignment horizontal="center" vertical="center" wrapText="1"/>
      <protection/>
    </xf>
    <xf numFmtId="0" fontId="27" fillId="34" borderId="33" xfId="60" applyFont="1" applyFill="1" applyBorder="1" applyAlignment="1" applyProtection="1">
      <alignment horizontal="center" vertical="center" wrapText="1"/>
      <protection/>
    </xf>
    <xf numFmtId="0" fontId="12" fillId="34" borderId="11" xfId="57" applyFont="1" applyFill="1" applyBorder="1" applyAlignment="1" applyProtection="1">
      <alignment horizontal="center" vertical="center" wrapText="1"/>
      <protection/>
    </xf>
    <xf numFmtId="0" fontId="27" fillId="34" borderId="10" xfId="60" applyFont="1" applyFill="1" applyBorder="1" applyAlignment="1" applyProtection="1">
      <alignment horizontal="left" vertical="center" wrapText="1"/>
      <protection/>
    </xf>
    <xf numFmtId="192" fontId="90" fillId="36" borderId="10" xfId="60" applyNumberFormat="1" applyFont="1" applyFill="1" applyBorder="1" applyAlignment="1" applyProtection="1">
      <alignment horizontal="center"/>
      <protection/>
    </xf>
    <xf numFmtId="0" fontId="27" fillId="34" borderId="10" xfId="60" applyFont="1" applyFill="1" applyBorder="1" applyAlignment="1" applyProtection="1">
      <alignment horizontal="center" vertical="center"/>
      <protection/>
    </xf>
    <xf numFmtId="0" fontId="96" fillId="34" borderId="10" xfId="60" applyFont="1" applyFill="1" applyBorder="1" applyAlignment="1" applyProtection="1">
      <alignment horizontal="left" vertical="center"/>
      <protection/>
    </xf>
    <xf numFmtId="0" fontId="27" fillId="34" borderId="0" xfId="60" applyFont="1" applyFill="1" applyAlignment="1" applyProtection="1">
      <alignment horizontal="center" vertical="center" wrapText="1"/>
      <protection/>
    </xf>
    <xf numFmtId="0" fontId="96" fillId="34" borderId="31" xfId="60" applyFont="1" applyFill="1" applyBorder="1" applyAlignment="1" applyProtection="1">
      <alignment horizontal="left" vertical="center"/>
      <protection/>
    </xf>
    <xf numFmtId="0" fontId="96" fillId="34" borderId="32" xfId="60" applyFont="1" applyFill="1" applyBorder="1" applyAlignment="1" applyProtection="1">
      <alignment horizontal="left" vertical="center"/>
      <protection/>
    </xf>
    <xf numFmtId="0" fontId="96" fillId="34" borderId="33" xfId="60" applyFont="1" applyFill="1" applyBorder="1" applyAlignment="1" applyProtection="1">
      <alignment horizontal="left" vertical="center"/>
      <protection/>
    </xf>
    <xf numFmtId="0" fontId="97" fillId="34" borderId="11" xfId="60" applyFont="1" applyFill="1" applyBorder="1" applyAlignment="1" applyProtection="1">
      <alignment horizontal="center"/>
      <protection/>
    </xf>
    <xf numFmtId="0" fontId="37" fillId="34" borderId="11" xfId="0" applyFont="1" applyFill="1" applyBorder="1" applyAlignment="1">
      <alignment horizontal="center"/>
    </xf>
    <xf numFmtId="0" fontId="34" fillId="34" borderId="0" xfId="0" applyFont="1" applyFill="1" applyBorder="1" applyAlignment="1">
      <alignment horizontal="center" vertical="top" wrapText="1"/>
    </xf>
    <xf numFmtId="0" fontId="25" fillId="34" borderId="0" xfId="0" applyFont="1" applyFill="1" applyBorder="1" applyAlignment="1" applyProtection="1">
      <alignment horizontal="center" vertical="center" wrapText="1"/>
      <protection/>
    </xf>
    <xf numFmtId="0" fontId="25" fillId="34" borderId="0" xfId="60" applyFont="1" applyFill="1" applyBorder="1" applyAlignment="1" applyProtection="1">
      <alignment horizontal="left" vertical="top" wrapText="1"/>
      <protection/>
    </xf>
    <xf numFmtId="0" fontId="98" fillId="34" borderId="11" xfId="0" applyFont="1" applyFill="1" applyBorder="1" applyAlignment="1" applyProtection="1">
      <alignment horizontal="center" vertical="center" wrapText="1"/>
      <protection/>
    </xf>
    <xf numFmtId="0" fontId="32" fillId="34" borderId="10" xfId="55" applyFont="1" applyFill="1" applyBorder="1" applyAlignment="1">
      <alignment horizontal="center" vertical="center" wrapText="1"/>
      <protection/>
    </xf>
    <xf numFmtId="0" fontId="20" fillId="34" borderId="11" xfId="60" applyFont="1" applyFill="1" applyBorder="1" applyAlignment="1" applyProtection="1">
      <alignment horizontal="center" wrapText="1"/>
      <protection/>
    </xf>
    <xf numFmtId="14" fontId="20" fillId="34" borderId="11" xfId="60" applyNumberFormat="1" applyFont="1" applyFill="1" applyBorder="1" applyAlignment="1" applyProtection="1">
      <alignment horizontal="center" wrapText="1"/>
      <protection/>
    </xf>
    <xf numFmtId="0" fontId="5" fillId="0" borderId="0" xfId="62" applyFont="1" applyAlignment="1">
      <alignment horizontal="center" wrapText="1"/>
      <protection/>
    </xf>
    <xf numFmtId="0" fontId="2" fillId="33" borderId="0" xfId="63" applyFill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Агинский БАО_1-Subvencii_0407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2 4" xfId="58"/>
    <cellStyle name="Обычный 2_5-LX" xfId="59"/>
    <cellStyle name="Обычный 3" xfId="60"/>
    <cellStyle name="Обычный 3 2" xfId="61"/>
    <cellStyle name="Обычный_1-Subvencii_old" xfId="62"/>
    <cellStyle name="Обычный_5-LX" xfId="63"/>
    <cellStyle name="Обычный_Агинский БАО_1-Subvencii_0407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sl100" xfId="72"/>
    <cellStyle name="Тысячи_sl100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390525</xdr:colOff>
      <xdr:row>8</xdr:row>
      <xdr:rowOff>457200</xdr:rowOff>
    </xdr:from>
    <xdr:to>
      <xdr:col>11</xdr:col>
      <xdr:colOff>1219200</xdr:colOff>
      <xdr:row>8</xdr:row>
      <xdr:rowOff>876300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076575"/>
          <a:ext cx="13620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781050</xdr:colOff>
      <xdr:row>160</xdr:row>
      <xdr:rowOff>19050</xdr:rowOff>
    </xdr:from>
    <xdr:to>
      <xdr:col>35</xdr:col>
      <xdr:colOff>19050</xdr:colOff>
      <xdr:row>168</xdr:row>
      <xdr:rowOff>257175</xdr:rowOff>
    </xdr:to>
    <xdr:sp>
      <xdr:nvSpPr>
        <xdr:cNvPr id="1" name="Прямоугольник 1"/>
        <xdr:cNvSpPr>
          <a:spLocks/>
        </xdr:cNvSpPr>
      </xdr:nvSpPr>
      <xdr:spPr>
        <a:xfrm>
          <a:off x="21697950" y="26403300"/>
          <a:ext cx="19050" cy="208597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9525</xdr:colOff>
      <xdr:row>46</xdr:row>
      <xdr:rowOff>38100</xdr:rowOff>
    </xdr:from>
    <xdr:to>
      <xdr:col>35</xdr:col>
      <xdr:colOff>28575</xdr:colOff>
      <xdr:row>55</xdr:row>
      <xdr:rowOff>142875</xdr:rowOff>
    </xdr:to>
    <xdr:sp>
      <xdr:nvSpPr>
        <xdr:cNvPr id="1" name="Прямоугольник 1"/>
        <xdr:cNvSpPr>
          <a:spLocks/>
        </xdr:cNvSpPr>
      </xdr:nvSpPr>
      <xdr:spPr>
        <a:xfrm>
          <a:off x="18488025" y="9496425"/>
          <a:ext cx="19050" cy="216217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1381125</xdr:colOff>
      <xdr:row>40</xdr:row>
      <xdr:rowOff>57150</xdr:rowOff>
    </xdr:from>
    <xdr:to>
      <xdr:col>35</xdr:col>
      <xdr:colOff>38100</xdr:colOff>
      <xdr:row>49</xdr:row>
      <xdr:rowOff>142875</xdr:rowOff>
    </xdr:to>
    <xdr:sp>
      <xdr:nvSpPr>
        <xdr:cNvPr id="1" name="Прямоугольник 1"/>
        <xdr:cNvSpPr>
          <a:spLocks/>
        </xdr:cNvSpPr>
      </xdr:nvSpPr>
      <xdr:spPr>
        <a:xfrm>
          <a:off x="18859500" y="7953375"/>
          <a:ext cx="76200" cy="20002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1714500</xdr:colOff>
      <xdr:row>16</xdr:row>
      <xdr:rowOff>47625</xdr:rowOff>
    </xdr:from>
    <xdr:to>
      <xdr:col>3</xdr:col>
      <xdr:colOff>28575</xdr:colOff>
      <xdr:row>25</xdr:row>
      <xdr:rowOff>85725</xdr:rowOff>
    </xdr:to>
    <xdr:sp>
      <xdr:nvSpPr>
        <xdr:cNvPr id="1" name="Прямоугольник 1"/>
        <xdr:cNvSpPr>
          <a:spLocks/>
        </xdr:cNvSpPr>
      </xdr:nvSpPr>
      <xdr:spPr>
        <a:xfrm>
          <a:off x="6000750" y="4000500"/>
          <a:ext cx="47625" cy="212407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lesinforg.ru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F59"/>
  <sheetViews>
    <sheetView showZeros="0" zoomScaleSheetLayoutView="75" zoomScalePageLayoutView="0" workbookViewId="0" topLeftCell="A4">
      <selection activeCell="K15" sqref="K15"/>
    </sheetView>
  </sheetViews>
  <sheetFormatPr defaultColWidth="8.00390625" defaultRowHeight="15"/>
  <cols>
    <col min="1" max="1" width="1.28515625" style="27" customWidth="1"/>
    <col min="2" max="5" width="8.00390625" style="27" customWidth="1"/>
    <col min="6" max="6" width="10.00390625" style="27" customWidth="1"/>
    <col min="7" max="11" width="8.00390625" style="27" customWidth="1"/>
    <col min="12" max="12" width="21.00390625" style="27" customWidth="1"/>
    <col min="13" max="13" width="34.28125" style="27" customWidth="1"/>
    <col min="14" max="16384" width="8.00390625" style="27" customWidth="1"/>
  </cols>
  <sheetData>
    <row r="1" spans="1:32" ht="13.5" thickBot="1">
      <c r="A1" s="114"/>
      <c r="B1" s="80" t="s">
        <v>85</v>
      </c>
      <c r="C1" s="81" t="s">
        <v>642</v>
      </c>
      <c r="D1" s="82" t="s">
        <v>4</v>
      </c>
      <c r="E1" s="83" t="str">
        <f>IF(OR(G14="",I14=""),0,"00"&amp;IF(G14="март","03",IF(G14="июнь","06",IF(G14="сентябрь","09","12")))&amp;RIGHT(I14,2))</f>
        <v>001220</v>
      </c>
      <c r="F1" s="84" t="s">
        <v>93</v>
      </c>
      <c r="G1" s="85"/>
      <c r="H1" s="86"/>
      <c r="I1" s="86"/>
      <c r="J1" s="86"/>
      <c r="K1" s="86"/>
      <c r="L1" s="86"/>
      <c r="M1" s="87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</row>
    <row r="2" spans="1:32" ht="83.25" customHeight="1" thickBot="1">
      <c r="A2" s="114"/>
      <c r="B2" s="300" t="s">
        <v>117</v>
      </c>
      <c r="C2" s="301"/>
      <c r="D2" s="301"/>
      <c r="E2" s="301"/>
      <c r="F2" s="301"/>
      <c r="G2" s="301"/>
      <c r="H2" s="301"/>
      <c r="I2" s="301"/>
      <c r="J2" s="301"/>
      <c r="K2" s="301"/>
      <c r="L2" s="302"/>
      <c r="M2" s="88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ht="19.5" customHeight="1" thickBot="1">
      <c r="A3" s="114"/>
      <c r="B3" s="86"/>
      <c r="C3" s="303" t="s">
        <v>86</v>
      </c>
      <c r="D3" s="304"/>
      <c r="E3" s="304"/>
      <c r="F3" s="304"/>
      <c r="G3" s="304"/>
      <c r="H3" s="304"/>
      <c r="I3" s="304"/>
      <c r="J3" s="304"/>
      <c r="K3" s="305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</row>
    <row r="4" spans="1:32" ht="18" customHeight="1" thickTop="1">
      <c r="A4" s="114"/>
      <c r="B4" s="306" t="s">
        <v>87</v>
      </c>
      <c r="C4" s="307"/>
      <c r="D4" s="307"/>
      <c r="E4" s="307"/>
      <c r="F4" s="307"/>
      <c r="G4" s="307"/>
      <c r="H4" s="307"/>
      <c r="I4" s="307"/>
      <c r="J4" s="307"/>
      <c r="K4" s="307"/>
      <c r="L4" s="89"/>
      <c r="M4" s="86"/>
      <c r="N4" s="90"/>
      <c r="O4" s="91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</row>
    <row r="5" spans="1:32" ht="12" customHeight="1" thickBot="1">
      <c r="A5" s="114"/>
      <c r="B5" s="92"/>
      <c r="C5" s="93"/>
      <c r="D5" s="93"/>
      <c r="E5" s="93"/>
      <c r="F5" s="93"/>
      <c r="G5" s="93"/>
      <c r="H5" s="93"/>
      <c r="I5" s="93"/>
      <c r="J5" s="93"/>
      <c r="K5" s="93"/>
      <c r="L5" s="94"/>
      <c r="M5" s="86"/>
      <c r="N5" s="90"/>
      <c r="O5" s="91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</row>
    <row r="6" spans="1:32" ht="33" customHeight="1" thickBot="1">
      <c r="A6" s="114"/>
      <c r="B6" s="92"/>
      <c r="C6" s="311" t="s">
        <v>640</v>
      </c>
      <c r="D6" s="312"/>
      <c r="E6" s="312"/>
      <c r="F6" s="312"/>
      <c r="G6" s="312"/>
      <c r="H6" s="312"/>
      <c r="I6" s="313"/>
      <c r="J6" s="93"/>
      <c r="K6" s="95" t="s">
        <v>641</v>
      </c>
      <c r="L6" s="94"/>
      <c r="M6" s="86"/>
      <c r="N6" s="90"/>
      <c r="O6" s="91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</row>
    <row r="7" spans="1:32" ht="12.75">
      <c r="A7" s="114"/>
      <c r="B7" s="92"/>
      <c r="C7" s="281" t="s">
        <v>88</v>
      </c>
      <c r="D7" s="281"/>
      <c r="E7" s="281"/>
      <c r="F7" s="281"/>
      <c r="G7" s="281"/>
      <c r="H7" s="281"/>
      <c r="I7" s="281"/>
      <c r="J7" s="96"/>
      <c r="K7" s="96"/>
      <c r="L7" s="94"/>
      <c r="M7" s="86"/>
      <c r="N7" s="90"/>
      <c r="O7" s="91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</row>
    <row r="8" spans="1:32" ht="14.25">
      <c r="A8" s="114"/>
      <c r="B8" s="314" t="s">
        <v>31</v>
      </c>
      <c r="C8" s="315"/>
      <c r="D8" s="315"/>
      <c r="E8" s="315"/>
      <c r="F8" s="315"/>
      <c r="G8" s="315"/>
      <c r="H8" s="315"/>
      <c r="I8" s="315"/>
      <c r="J8" s="315"/>
      <c r="K8" s="315"/>
      <c r="L8" s="94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</row>
    <row r="9" spans="1:32" ht="114" customHeight="1" thickBot="1">
      <c r="A9" s="114"/>
      <c r="B9" s="92"/>
      <c r="C9" s="316" t="s">
        <v>118</v>
      </c>
      <c r="D9" s="316"/>
      <c r="E9" s="316"/>
      <c r="F9" s="316"/>
      <c r="G9" s="316"/>
      <c r="H9" s="316"/>
      <c r="I9" s="316"/>
      <c r="J9" s="93"/>
      <c r="K9" s="93"/>
      <c r="L9" s="94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</row>
    <row r="10" spans="1:32" ht="14.25" thickBot="1">
      <c r="A10" s="114"/>
      <c r="B10" s="92"/>
      <c r="C10" s="317"/>
      <c r="D10" s="318"/>
      <c r="E10" s="318"/>
      <c r="F10" s="318"/>
      <c r="G10" s="318"/>
      <c r="H10" s="318"/>
      <c r="I10" s="319"/>
      <c r="J10" s="93"/>
      <c r="K10" s="97">
        <f>IF(C10&lt;&gt;"",F1,0)</f>
        <v>0</v>
      </c>
      <c r="L10" s="94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</row>
    <row r="11" spans="1:32" ht="12.75">
      <c r="A11" s="114"/>
      <c r="B11" s="92"/>
      <c r="C11" s="281" t="s">
        <v>32</v>
      </c>
      <c r="D11" s="281"/>
      <c r="E11" s="281"/>
      <c r="F11" s="281"/>
      <c r="G11" s="281"/>
      <c r="H11" s="281"/>
      <c r="I11" s="281"/>
      <c r="J11" s="96"/>
      <c r="K11" s="96"/>
      <c r="L11" s="94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</row>
    <row r="12" spans="1:32" ht="13.5">
      <c r="A12" s="114"/>
      <c r="B12" s="289" t="s">
        <v>89</v>
      </c>
      <c r="C12" s="290"/>
      <c r="D12" s="290"/>
      <c r="E12" s="290"/>
      <c r="F12" s="290"/>
      <c r="G12" s="290"/>
      <c r="H12" s="290"/>
      <c r="I12" s="290"/>
      <c r="J12" s="290"/>
      <c r="K12" s="290"/>
      <c r="L12" s="291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</row>
    <row r="13" spans="1:32" ht="12.75">
      <c r="A13" s="114"/>
      <c r="B13" s="92"/>
      <c r="C13" s="93"/>
      <c r="D13" s="86"/>
      <c r="E13" s="93"/>
      <c r="F13" s="93"/>
      <c r="G13" s="93"/>
      <c r="H13" s="86"/>
      <c r="I13" s="86"/>
      <c r="J13" s="93"/>
      <c r="K13" s="93"/>
      <c r="L13" s="94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</row>
    <row r="14" spans="1:32" ht="12.75">
      <c r="A14" s="114"/>
      <c r="B14" s="92"/>
      <c r="C14" s="98"/>
      <c r="D14" s="86"/>
      <c r="E14" s="99" t="s">
        <v>6</v>
      </c>
      <c r="F14" s="100" t="s">
        <v>7</v>
      </c>
      <c r="G14" s="320" t="s">
        <v>659</v>
      </c>
      <c r="H14" s="320"/>
      <c r="I14" s="101">
        <v>2020</v>
      </c>
      <c r="J14" s="102" t="s">
        <v>90</v>
      </c>
      <c r="K14" s="93"/>
      <c r="L14" s="94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</row>
    <row r="15" spans="1:32" ht="12.75" customHeight="1" thickBot="1">
      <c r="A15" s="114"/>
      <c r="B15" s="103"/>
      <c r="C15" s="104"/>
      <c r="D15" s="86"/>
      <c r="E15" s="104"/>
      <c r="F15" s="105"/>
      <c r="G15" s="280" t="s">
        <v>94</v>
      </c>
      <c r="H15" s="280"/>
      <c r="I15" s="106" t="s">
        <v>95</v>
      </c>
      <c r="J15" s="104"/>
      <c r="K15" s="107"/>
      <c r="L15" s="108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</row>
    <row r="16" spans="1:32" ht="9.75" customHeight="1" thickBot="1" thickTop="1">
      <c r="A16" s="114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</row>
    <row r="17" spans="1:32" ht="37.5" customHeight="1" thickBot="1">
      <c r="A17" s="114"/>
      <c r="B17" s="308" t="s">
        <v>91</v>
      </c>
      <c r="C17" s="309"/>
      <c r="D17" s="309"/>
      <c r="E17" s="309"/>
      <c r="F17" s="309"/>
      <c r="G17" s="309"/>
      <c r="H17" s="309"/>
      <c r="I17" s="309"/>
      <c r="J17" s="309"/>
      <c r="K17" s="309"/>
      <c r="L17" s="310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</row>
    <row r="18" spans="1:32" ht="8.25" customHeight="1">
      <c r="A18" s="114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</row>
    <row r="19" spans="1:32" ht="15">
      <c r="A19" s="114"/>
      <c r="B19" s="292" t="s">
        <v>92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</row>
    <row r="20" spans="1:32" ht="12" customHeight="1" thickBot="1">
      <c r="A20" s="114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</row>
    <row r="21" spans="1:32" ht="33" customHeight="1" thickBot="1">
      <c r="A21" s="114"/>
      <c r="B21" s="111"/>
      <c r="C21" s="283" t="s">
        <v>15</v>
      </c>
      <c r="D21" s="284"/>
      <c r="E21" s="284"/>
      <c r="F21" s="284"/>
      <c r="G21" s="284"/>
      <c r="H21" s="284"/>
      <c r="I21" s="284"/>
      <c r="J21" s="284"/>
      <c r="K21" s="285"/>
      <c r="L21" s="111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</row>
    <row r="22" spans="1:32" ht="11.25" customHeight="1" thickBot="1">
      <c r="A22" s="114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</row>
    <row r="23" spans="1:32" ht="48.75" customHeight="1" thickBot="1">
      <c r="A23" s="114"/>
      <c r="B23" s="286" t="s">
        <v>17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8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</row>
    <row r="24" spans="1:32" ht="9" customHeight="1">
      <c r="A24" s="114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</row>
    <row r="25" spans="1:32" ht="214.5" customHeight="1">
      <c r="A25" s="114"/>
      <c r="B25" s="293" t="s">
        <v>600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</row>
    <row r="26" spans="1:32" ht="67.5" customHeight="1">
      <c r="A26" s="114"/>
      <c r="B26" s="295" t="s">
        <v>16</v>
      </c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</row>
    <row r="27" spans="1:32" ht="49.5" customHeight="1">
      <c r="A27" s="114"/>
      <c r="B27" s="296" t="s">
        <v>119</v>
      </c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</row>
    <row r="28" spans="1:32" ht="31.5" customHeight="1">
      <c r="A28" s="114"/>
      <c r="B28" s="296" t="s">
        <v>18</v>
      </c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</row>
    <row r="29" spans="1:32" ht="112.5" customHeight="1">
      <c r="A29" s="114"/>
      <c r="B29" s="298" t="s">
        <v>41</v>
      </c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</row>
    <row r="30" spans="1:32" ht="63.75" customHeight="1">
      <c r="A30" s="114"/>
      <c r="B30" s="299" t="s">
        <v>47</v>
      </c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</row>
    <row r="31" spans="1:32" ht="18.75" customHeight="1">
      <c r="A31" s="114"/>
      <c r="B31" s="294" t="s">
        <v>30</v>
      </c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</row>
    <row r="32" spans="1:32" ht="33" customHeight="1">
      <c r="A32" s="114"/>
      <c r="B32" s="297" t="s">
        <v>19</v>
      </c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</row>
    <row r="33" spans="1:32" ht="15">
      <c r="A33" s="114"/>
      <c r="B33" s="282" t="s">
        <v>20</v>
      </c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</row>
    <row r="34" spans="1:32" ht="16.5" customHeight="1">
      <c r="A34" s="114"/>
      <c r="B34" s="279" t="s">
        <v>21</v>
      </c>
      <c r="C34" s="279"/>
      <c r="D34" s="279"/>
      <c r="E34" s="113" t="s">
        <v>22</v>
      </c>
      <c r="F34" s="113"/>
      <c r="G34" s="113"/>
      <c r="H34" s="113"/>
      <c r="I34" s="113"/>
      <c r="J34" s="113"/>
      <c r="K34" s="113"/>
      <c r="L34" s="113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</row>
    <row r="35" spans="1:32" ht="12.75">
      <c r="A35" s="114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</row>
    <row r="36" spans="1:32" ht="12.75">
      <c r="A36" s="114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</row>
    <row r="37" spans="1:32" ht="12.75">
      <c r="A37" s="114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ht="12.75">
      <c r="A38" s="114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ht="12.75">
      <c r="A39" s="114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ht="12.75">
      <c r="A40" s="114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  <row r="41" spans="1:32" ht="12.75">
      <c r="A41" s="114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</row>
    <row r="42" spans="1:32" ht="12.75">
      <c r="A42" s="114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</row>
    <row r="43" spans="1:32" ht="12.75">
      <c r="A43" s="114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</row>
    <row r="44" spans="1:32" ht="12.75">
      <c r="A44" s="114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</row>
    <row r="45" spans="1:32" ht="12.75">
      <c r="A45" s="114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</row>
    <row r="46" spans="1:32" ht="12.75">
      <c r="A46" s="114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</row>
    <row r="47" spans="1:32" ht="12.75">
      <c r="A47" s="114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</row>
    <row r="48" spans="1:32" ht="12.75">
      <c r="A48" s="114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</row>
    <row r="49" spans="1:32" ht="12.75">
      <c r="A49" s="114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</row>
    <row r="50" spans="1:32" ht="12.75">
      <c r="A50" s="114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</row>
    <row r="51" spans="1:32" ht="12.75">
      <c r="A51" s="114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</row>
    <row r="52" spans="1:32" ht="12.75">
      <c r="A52" s="114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</row>
    <row r="53" spans="1:32" ht="12.75">
      <c r="A53" s="114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</row>
    <row r="54" spans="1:32" ht="12.75">
      <c r="A54" s="114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</row>
    <row r="55" spans="1:32" ht="12.75">
      <c r="A55" s="114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</row>
    <row r="56" spans="1:32" ht="12.75">
      <c r="A56" s="114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</row>
    <row r="57" spans="1:32" ht="12.75">
      <c r="A57" s="114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</row>
    <row r="58" spans="1:32" ht="12.75">
      <c r="A58" s="114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</row>
    <row r="59" spans="1:32" ht="12.75">
      <c r="A59" s="114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</row>
  </sheetData>
  <sheetProtection sheet="1" objects="1" scenarios="1"/>
  <mergeCells count="26">
    <mergeCell ref="B2:L2"/>
    <mergeCell ref="C3:K3"/>
    <mergeCell ref="B4:K4"/>
    <mergeCell ref="B17:L17"/>
    <mergeCell ref="C6:I6"/>
    <mergeCell ref="C7:I7"/>
    <mergeCell ref="B8:K8"/>
    <mergeCell ref="C9:I9"/>
    <mergeCell ref="C10:I10"/>
    <mergeCell ref="G14:H14"/>
    <mergeCell ref="B26:L26"/>
    <mergeCell ref="B28:L28"/>
    <mergeCell ref="B32:L32"/>
    <mergeCell ref="B27:L27"/>
    <mergeCell ref="B29:L29"/>
    <mergeCell ref="B30:L30"/>
    <mergeCell ref="B34:D34"/>
    <mergeCell ref="G15:H15"/>
    <mergeCell ref="C11:I11"/>
    <mergeCell ref="B33:L33"/>
    <mergeCell ref="C21:K21"/>
    <mergeCell ref="B23:L23"/>
    <mergeCell ref="B12:L12"/>
    <mergeCell ref="B19:L19"/>
    <mergeCell ref="B25:L25"/>
    <mergeCell ref="B31:L31"/>
  </mergeCells>
  <dataValidations count="5">
    <dataValidation allowBlank="1" prompt="Выберите наименование организации" errorTitle="ОШИБКА!" error="Воспользуйтесь выпадающим списком" sqref="C6:I6"/>
    <dataValidation allowBlank="1" prompt="Выберите или введите наименование лесничества" errorTitle="ОШИБКА!" error="Воспользуйтесь выпадающим списком" sqref="C10:I10"/>
    <dataValidation errorStyle="information" type="list" allowBlank="1" showInputMessage="1" showErrorMessage="1" prompt="Выберите месяц" errorTitle="ОШИБКА!" error="Воспользуйтесь выпадающим списком." sqref="G14:H14">
      <formula1>"март,июнь,сентябрь,декабрь"</formula1>
    </dataValidation>
    <dataValidation allowBlank="1" sqref="F14"/>
    <dataValidation type="list" allowBlank="1" showInputMessage="1" showErrorMessage="1" prompt="Выберите год" errorTitle="ОШИБКА!" error="Воспользуйтесь выпадающим списком" sqref="I14">
      <formula1>"2019,2020,2021"</formula1>
    </dataValidation>
  </dataValidations>
  <hyperlinks>
    <hyperlink ref="B34" r:id="rId1" display="www.roslesinforg.ru"/>
  </hyperlinks>
  <printOptions horizontalCentered="1"/>
  <pageMargins left="0" right="0" top="0.31496062992125984" bottom="0.4330708661417323" header="0.1968503937007874" footer="0.1968503937007874"/>
  <pageSetup horizontalDpi="600" verticalDpi="600" orientation="portrait" paperSize="9" scale="78" r:id="rId4"/>
  <headerFooter alignWithMargins="0">
    <oddFooter>&amp;C&amp;P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2" bestFit="1" customWidth="1"/>
    <col min="2" max="3" width="26.140625" style="12" bestFit="1" customWidth="1"/>
    <col min="4" max="4" width="27.140625" style="10" bestFit="1" customWidth="1"/>
    <col min="5" max="6" width="26.140625" style="10" bestFit="1" customWidth="1"/>
    <col min="7" max="16384" width="9.140625" style="10" customWidth="1"/>
  </cols>
  <sheetData>
    <row r="1" spans="1:3" ht="12.75">
      <c r="A1" s="9">
        <f>COUNTIF(A3:A1000,"*Ошибка*")</f>
        <v>0</v>
      </c>
      <c r="B1" s="9">
        <f>COUNTIF(B3:B1000,"*Ошибка*")</f>
        <v>0</v>
      </c>
      <c r="C1" s="9">
        <f>COUNTIF(C3:C1000,"*Ошибка*")</f>
        <v>0</v>
      </c>
    </row>
    <row r="2" spans="1:6" ht="12.75">
      <c r="A2" s="11"/>
      <c r="B2" s="11"/>
      <c r="C2" s="11"/>
      <c r="D2" s="11"/>
      <c r="E2" s="11"/>
      <c r="F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28125" style="13" bestFit="1" customWidth="1"/>
    <col min="2" max="2" width="9.140625" style="14" customWidth="1"/>
    <col min="3" max="3" width="9.140625" style="15" customWidth="1"/>
    <col min="4" max="8" width="18.28125" style="15" customWidth="1"/>
    <col min="9" max="12" width="20.28125" style="15" customWidth="1"/>
    <col min="13" max="16384" width="9.140625" style="15" customWidth="1"/>
  </cols>
  <sheetData>
    <row r="1" spans="1:2" ht="26.25">
      <c r="A1" s="13" t="s">
        <v>62</v>
      </c>
      <c r="B1" s="14">
        <v>10</v>
      </c>
    </row>
    <row r="2" spans="1:2" ht="26.25">
      <c r="A2" s="13" t="s">
        <v>63</v>
      </c>
      <c r="B2" s="14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H71"/>
  <sheetViews>
    <sheetView showZeros="0" zoomScaleSheetLayoutView="100" zoomScalePageLayoutView="0" workbookViewId="0" topLeftCell="A1">
      <selection activeCell="A3" sqref="A3:O40"/>
    </sheetView>
  </sheetViews>
  <sheetFormatPr defaultColWidth="9.140625" defaultRowHeight="15"/>
  <cols>
    <col min="1" max="1" width="38.28125" style="24" customWidth="1"/>
    <col min="2" max="2" width="4.8515625" style="25" customWidth="1"/>
    <col min="3" max="3" width="11.28125" style="25" customWidth="1"/>
    <col min="4" max="4" width="12.00390625" style="25" customWidth="1"/>
    <col min="5" max="5" width="12.00390625" style="220" customWidth="1"/>
    <col min="6" max="6" width="19.140625" style="25" hidden="1" customWidth="1"/>
    <col min="7" max="7" width="12.28125" style="25" customWidth="1"/>
    <col min="8" max="8" width="12.00390625" style="25" customWidth="1"/>
    <col min="9" max="9" width="10.8515625" style="25" customWidth="1"/>
    <col min="10" max="10" width="12.00390625" style="25" customWidth="1"/>
    <col min="11" max="11" width="17.00390625" style="224" customWidth="1"/>
    <col min="12" max="12" width="19.140625" style="24" hidden="1" customWidth="1"/>
    <col min="13" max="14" width="12.28125" style="24" customWidth="1"/>
    <col min="15" max="15" width="10.8515625" style="24" customWidth="1"/>
    <col min="16" max="16" width="9.140625" style="24" customWidth="1"/>
    <col min="17" max="17" width="10.7109375" style="24" customWidth="1"/>
    <col min="18" max="30" width="12.140625" style="24" customWidth="1"/>
    <col min="31" max="16384" width="9.140625" style="24" customWidth="1"/>
  </cols>
  <sheetData>
    <row r="1" spans="1:34" ht="12.75">
      <c r="A1" s="205">
        <v>1104071</v>
      </c>
      <c r="B1" s="206" t="s">
        <v>5</v>
      </c>
      <c r="C1" s="207" t="str">
        <f>Рекомендации!K6</f>
        <v>030</v>
      </c>
      <c r="D1" s="121"/>
      <c r="E1" s="218"/>
      <c r="F1" s="202"/>
      <c r="G1" s="202"/>
      <c r="H1" s="202"/>
      <c r="I1" s="202"/>
      <c r="J1" s="202"/>
      <c r="K1" s="221"/>
      <c r="L1" s="38"/>
      <c r="M1" s="321"/>
      <c r="N1" s="321"/>
      <c r="O1" s="202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34" ht="12.75">
      <c r="A2" s="205"/>
      <c r="B2" s="208"/>
      <c r="C2" s="209"/>
      <c r="D2" s="121"/>
      <c r="E2" s="218"/>
      <c r="F2" s="202"/>
      <c r="G2" s="202"/>
      <c r="H2" s="202"/>
      <c r="I2" s="202"/>
      <c r="J2" s="202"/>
      <c r="K2" s="222"/>
      <c r="L2" s="39"/>
      <c r="M2" s="39"/>
      <c r="N2" s="39"/>
      <c r="O2" s="39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34" ht="27" customHeight="1">
      <c r="A3" s="322" t="s">
        <v>538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1:34" s="210" customFormat="1" ht="10.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</row>
    <row r="5" spans="1:34" ht="12.75" customHeight="1">
      <c r="A5" s="330" t="s">
        <v>539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22" t="s">
        <v>43</v>
      </c>
      <c r="N5" s="322"/>
      <c r="O5" s="322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</row>
    <row r="6" spans="1:34" ht="15" customHeight="1">
      <c r="A6" s="329" t="s">
        <v>115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8" t="s">
        <v>534</v>
      </c>
      <c r="N6" s="328"/>
      <c r="O6" s="32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4" ht="39" customHeight="1">
      <c r="A7" s="329" t="s">
        <v>537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3"/>
      <c r="N7" s="323"/>
      <c r="O7" s="323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</row>
    <row r="8" spans="1:34" ht="12.75">
      <c r="A8" s="40"/>
      <c r="B8" s="41"/>
      <c r="C8" s="41"/>
      <c r="D8" s="41"/>
      <c r="E8" s="41"/>
      <c r="F8" s="41"/>
      <c r="G8" s="41"/>
      <c r="H8" s="41"/>
      <c r="I8" s="41"/>
      <c r="J8" s="41"/>
      <c r="K8" s="40"/>
      <c r="L8" s="40"/>
      <c r="M8" s="40"/>
      <c r="N8" s="40"/>
      <c r="O8" s="40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</row>
    <row r="9" spans="1:34" s="22" customFormat="1" ht="15">
      <c r="A9" s="211"/>
      <c r="B9" s="211"/>
      <c r="C9" s="211"/>
      <c r="D9" s="324" t="str">
        <f>Рекомендации!C6</f>
        <v>Липецкая обл. Управление ЛХ</v>
      </c>
      <c r="E9" s="324"/>
      <c r="F9" s="324"/>
      <c r="G9" s="324"/>
      <c r="H9" s="324"/>
      <c r="I9" s="324"/>
      <c r="J9" s="324"/>
      <c r="K9" s="324"/>
      <c r="L9" s="211"/>
      <c r="M9" s="211"/>
      <c r="N9" s="211"/>
      <c r="O9" s="21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</row>
    <row r="10" spans="1:34" s="22" customFormat="1" ht="11.25" customHeight="1">
      <c r="A10" s="31"/>
      <c r="B10" s="54"/>
      <c r="C10" s="54"/>
      <c r="D10" s="325" t="s">
        <v>124</v>
      </c>
      <c r="E10" s="325"/>
      <c r="F10" s="325"/>
      <c r="G10" s="325"/>
      <c r="H10" s="325"/>
      <c r="I10" s="325"/>
      <c r="J10" s="325"/>
      <c r="K10" s="325"/>
      <c r="L10" s="54"/>
      <c r="M10" s="54"/>
      <c r="N10" s="54"/>
      <c r="O10" s="54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1:34" s="22" customFormat="1" ht="9" customHeight="1">
      <c r="A11" s="42"/>
      <c r="B11" s="42"/>
      <c r="C11" s="42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</row>
    <row r="12" spans="1:34" s="22" customFormat="1" ht="15">
      <c r="A12" s="31"/>
      <c r="B12" s="212"/>
      <c r="C12" s="212"/>
      <c r="D12" s="326">
        <f>Рекомендации!C10</f>
        <v>0</v>
      </c>
      <c r="E12" s="326"/>
      <c r="F12" s="326"/>
      <c r="G12" s="326"/>
      <c r="H12" s="326"/>
      <c r="I12" s="326"/>
      <c r="J12" s="326"/>
      <c r="K12" s="326"/>
      <c r="L12" s="212"/>
      <c r="M12" s="212"/>
      <c r="N12" s="212"/>
      <c r="O12" s="212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spans="1:34" s="22" customFormat="1" ht="14.25" customHeight="1">
      <c r="A13" s="31"/>
      <c r="B13" s="55"/>
      <c r="C13" s="55"/>
      <c r="D13" s="327" t="s">
        <v>32</v>
      </c>
      <c r="E13" s="327"/>
      <c r="F13" s="327"/>
      <c r="G13" s="327"/>
      <c r="H13" s="327"/>
      <c r="I13" s="327"/>
      <c r="J13" s="327"/>
      <c r="K13" s="327"/>
      <c r="L13" s="55"/>
      <c r="M13" s="55"/>
      <c r="N13" s="55"/>
      <c r="O13" s="55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spans="1:34" s="22" customFormat="1" ht="10.5" customHeight="1">
      <c r="A14" s="31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1:34" ht="36" customHeight="1">
      <c r="A15" s="331" t="s">
        <v>116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</row>
    <row r="16" spans="1:34" ht="13.5" customHeight="1">
      <c r="A16" s="44"/>
      <c r="B16" s="45"/>
      <c r="C16" s="44"/>
      <c r="D16" s="255"/>
      <c r="E16" s="264"/>
      <c r="F16" s="67" t="s">
        <v>97</v>
      </c>
      <c r="G16" s="68" t="str">
        <f>Рекомендации!G14</f>
        <v>декабрь</v>
      </c>
      <c r="H16" s="68">
        <f>Рекомендации!I14</f>
        <v>2020</v>
      </c>
      <c r="I16" s="69" t="s">
        <v>29</v>
      </c>
      <c r="J16" s="38"/>
      <c r="K16" s="38"/>
      <c r="L16" s="38"/>
      <c r="M16" s="45"/>
      <c r="N16" s="45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</row>
    <row r="17" spans="1:34" ht="15">
      <c r="A17" s="44"/>
      <c r="B17" s="46" t="s">
        <v>8</v>
      </c>
      <c r="C17" s="46"/>
      <c r="D17" s="255"/>
      <c r="E17" s="255"/>
      <c r="F17" s="255"/>
      <c r="G17" s="336" t="s">
        <v>1</v>
      </c>
      <c r="H17" s="336"/>
      <c r="I17" s="70"/>
      <c r="J17" s="47"/>
      <c r="K17" s="38"/>
      <c r="L17" s="38"/>
      <c r="M17" s="47"/>
      <c r="N17" s="46"/>
      <c r="O17" s="46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1:34" ht="10.5" customHeight="1">
      <c r="A18" s="44"/>
      <c r="B18" s="46"/>
      <c r="C18" s="46"/>
      <c r="D18" s="255"/>
      <c r="E18" s="255"/>
      <c r="F18" s="255"/>
      <c r="G18" s="71"/>
      <c r="H18" s="71"/>
      <c r="I18" s="70"/>
      <c r="J18" s="47"/>
      <c r="K18" s="38"/>
      <c r="L18" s="38"/>
      <c r="M18" s="47"/>
      <c r="N18" s="46"/>
      <c r="O18" s="46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</row>
    <row r="19" spans="1:34" ht="13.5">
      <c r="A19" s="333" t="s">
        <v>126</v>
      </c>
      <c r="B19" s="333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48" t="s">
        <v>127</v>
      </c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</row>
    <row r="20" spans="1:34" ht="12.75">
      <c r="A20" s="334" t="s">
        <v>67</v>
      </c>
      <c r="B20" s="334" t="s">
        <v>524</v>
      </c>
      <c r="C20" s="334" t="s">
        <v>98</v>
      </c>
      <c r="D20" s="335" t="s">
        <v>603</v>
      </c>
      <c r="E20" s="336"/>
      <c r="F20" s="336"/>
      <c r="G20" s="336"/>
      <c r="H20" s="336"/>
      <c r="I20" s="337"/>
      <c r="J20" s="338" t="s">
        <v>9</v>
      </c>
      <c r="K20" s="339"/>
      <c r="L20" s="339"/>
      <c r="M20" s="339"/>
      <c r="N20" s="339"/>
      <c r="O20" s="340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</row>
    <row r="21" spans="1:34" ht="12.75">
      <c r="A21" s="334"/>
      <c r="B21" s="334"/>
      <c r="C21" s="334"/>
      <c r="D21" s="341" t="s">
        <v>10</v>
      </c>
      <c r="E21" s="338" t="s">
        <v>71</v>
      </c>
      <c r="F21" s="339"/>
      <c r="G21" s="339"/>
      <c r="H21" s="339"/>
      <c r="I21" s="340"/>
      <c r="J21" s="341" t="s">
        <v>10</v>
      </c>
      <c r="K21" s="338" t="s">
        <v>71</v>
      </c>
      <c r="L21" s="339"/>
      <c r="M21" s="339"/>
      <c r="N21" s="339"/>
      <c r="O21" s="340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</row>
    <row r="22" spans="1:34" ht="103.5" customHeight="1">
      <c r="A22" s="334"/>
      <c r="B22" s="334"/>
      <c r="C22" s="334"/>
      <c r="D22" s="342"/>
      <c r="E22" s="256" t="s">
        <v>72</v>
      </c>
      <c r="F22" s="72" t="s">
        <v>14</v>
      </c>
      <c r="G22" s="256" t="s">
        <v>73</v>
      </c>
      <c r="H22" s="256" t="s">
        <v>113</v>
      </c>
      <c r="I22" s="256" t="s">
        <v>74</v>
      </c>
      <c r="J22" s="342"/>
      <c r="K22" s="256" t="s">
        <v>72</v>
      </c>
      <c r="L22" s="72" t="s">
        <v>14</v>
      </c>
      <c r="M22" s="256" t="s">
        <v>73</v>
      </c>
      <c r="N22" s="256" t="s">
        <v>113</v>
      </c>
      <c r="O22" s="256" t="s">
        <v>74</v>
      </c>
      <c r="P22" s="38"/>
      <c r="Q22" s="349" t="s">
        <v>11</v>
      </c>
      <c r="R22" s="349"/>
      <c r="S22" s="349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</row>
    <row r="23" spans="1:34" ht="12.75">
      <c r="A23" s="49" t="s">
        <v>78</v>
      </c>
      <c r="B23" s="49" t="s">
        <v>12</v>
      </c>
      <c r="C23" s="49">
        <v>1</v>
      </c>
      <c r="D23" s="49">
        <v>2</v>
      </c>
      <c r="E23" s="49">
        <v>3</v>
      </c>
      <c r="F23" s="49">
        <v>4</v>
      </c>
      <c r="G23" s="49">
        <v>5</v>
      </c>
      <c r="H23" s="49">
        <v>6</v>
      </c>
      <c r="I23" s="49">
        <v>7</v>
      </c>
      <c r="J23" s="49">
        <v>8</v>
      </c>
      <c r="K23" s="49">
        <v>9</v>
      </c>
      <c r="L23" s="49">
        <v>10</v>
      </c>
      <c r="M23" s="49">
        <v>11</v>
      </c>
      <c r="N23" s="49">
        <v>12</v>
      </c>
      <c r="O23" s="49">
        <v>13</v>
      </c>
      <c r="P23" s="38"/>
      <c r="Q23" s="203" t="s">
        <v>543</v>
      </c>
      <c r="R23" s="203" t="s">
        <v>541</v>
      </c>
      <c r="S23" s="203" t="s">
        <v>542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</row>
    <row r="24" spans="1:34" ht="12.75">
      <c r="A24" s="50" t="s">
        <v>10</v>
      </c>
      <c r="B24" s="174" t="s">
        <v>13</v>
      </c>
      <c r="C24" s="77">
        <f>C25+C30</f>
        <v>0</v>
      </c>
      <c r="D24" s="74">
        <f>E24+G24+H24+I24</f>
        <v>485445.79999999993</v>
      </c>
      <c r="E24" s="77">
        <f>E25+E30</f>
        <v>194436.79999999996</v>
      </c>
      <c r="F24" s="77">
        <f>F25+F30</f>
        <v>0</v>
      </c>
      <c r="G24" s="77">
        <f>G25+G30</f>
        <v>236727.6</v>
      </c>
      <c r="H24" s="77">
        <f>H25+H30</f>
        <v>11456.599999999999</v>
      </c>
      <c r="I24" s="77">
        <f>I25+I30</f>
        <v>42824.8</v>
      </c>
      <c r="J24" s="74">
        <f>K24+M24+N24+O24</f>
        <v>490760.19999999995</v>
      </c>
      <c r="K24" s="77">
        <f>K25+K30</f>
        <v>194436.79999999996</v>
      </c>
      <c r="L24" s="77">
        <f>L25+L30</f>
        <v>0</v>
      </c>
      <c r="M24" s="77">
        <f>M25+M30</f>
        <v>236797.9</v>
      </c>
      <c r="N24" s="77">
        <f>N25+N30</f>
        <v>11634.8</v>
      </c>
      <c r="O24" s="77">
        <f>O25+O30</f>
        <v>47890.7</v>
      </c>
      <c r="P24" s="38"/>
      <c r="Q24" s="203" t="str">
        <f>"стр."&amp;B24</f>
        <v>стр.100</v>
      </c>
      <c r="R24" s="79">
        <f>IF(E24&gt;=F24,"",ROUND((E24-F24),2))</f>
      </c>
      <c r="S24" s="79">
        <f aca="true" t="shared" si="0" ref="S24:S30">IF(K24&gt;=L24,"",ROUND((K24-L24),2))</f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</row>
    <row r="25" spans="1:34" ht="52.5">
      <c r="A25" s="173" t="s">
        <v>540</v>
      </c>
      <c r="B25" s="174" t="s">
        <v>606</v>
      </c>
      <c r="C25" s="76"/>
      <c r="D25" s="74">
        <f aca="true" t="shared" si="1" ref="D25:D30">E25+G25+H25+I25</f>
        <v>181682.80000000002</v>
      </c>
      <c r="E25" s="76">
        <f>E26+E28</f>
        <v>10485.699999999999</v>
      </c>
      <c r="F25" s="76"/>
      <c r="G25" s="76">
        <f>G26+G28</f>
        <v>171197.1</v>
      </c>
      <c r="H25" s="76"/>
      <c r="I25" s="76"/>
      <c r="J25" s="74">
        <f aca="true" t="shared" si="2" ref="J25:J30">K25+M25+N25+O25</f>
        <v>181753.1</v>
      </c>
      <c r="K25" s="76">
        <f>K26+K28</f>
        <v>10485.699999999999</v>
      </c>
      <c r="L25" s="76"/>
      <c r="M25" s="76">
        <f>M26+M28</f>
        <v>171267.4</v>
      </c>
      <c r="N25" s="76"/>
      <c r="O25" s="76"/>
      <c r="P25" s="38"/>
      <c r="Q25" s="203" t="str">
        <f aca="true" t="shared" si="3" ref="Q25:Q30">"стр."&amp;B25</f>
        <v>стр.200</v>
      </c>
      <c r="R25" s="79">
        <f aca="true" t="shared" si="4" ref="R25:R30">IF(E25&gt;=F25,"",ROUND((E25-F25),2))</f>
      </c>
      <c r="S25" s="79">
        <f t="shared" si="0"/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1:34" ht="52.5">
      <c r="A26" s="213" t="s">
        <v>604</v>
      </c>
      <c r="B26" s="73" t="s">
        <v>607</v>
      </c>
      <c r="C26" s="66"/>
      <c r="D26" s="75">
        <f t="shared" si="1"/>
        <v>31181.399999999998</v>
      </c>
      <c r="E26" s="66">
        <f>127.1+544.7</f>
        <v>671.8000000000001</v>
      </c>
      <c r="F26" s="66"/>
      <c r="G26" s="66">
        <f>29999.6+510</f>
        <v>30509.6</v>
      </c>
      <c r="H26" s="66"/>
      <c r="I26" s="66"/>
      <c r="J26" s="75">
        <f t="shared" si="2"/>
        <v>31192.1</v>
      </c>
      <c r="K26" s="66">
        <f>127.1+544.7</f>
        <v>671.8000000000001</v>
      </c>
      <c r="L26" s="66"/>
      <c r="M26" s="66">
        <f>29999.6+510+10.7</f>
        <v>30520.3</v>
      </c>
      <c r="N26" s="66"/>
      <c r="O26" s="66"/>
      <c r="P26" s="38"/>
      <c r="Q26" s="203" t="str">
        <f t="shared" si="3"/>
        <v>стр.210</v>
      </c>
      <c r="R26" s="79">
        <f t="shared" si="4"/>
      </c>
      <c r="S26" s="79">
        <f t="shared" si="0"/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1:34" ht="39">
      <c r="A27" s="214" t="s">
        <v>535</v>
      </c>
      <c r="B27" s="73" t="s">
        <v>608</v>
      </c>
      <c r="C27" s="66"/>
      <c r="D27" s="75">
        <f t="shared" si="1"/>
        <v>12518.2</v>
      </c>
      <c r="E27" s="66">
        <v>544.7</v>
      </c>
      <c r="F27" s="66"/>
      <c r="G27" s="247">
        <v>11973.5</v>
      </c>
      <c r="H27" s="66"/>
      <c r="I27" s="66"/>
      <c r="J27" s="75">
        <f t="shared" si="2"/>
        <v>10104.6</v>
      </c>
      <c r="K27" s="66">
        <v>544.7</v>
      </c>
      <c r="L27" s="66"/>
      <c r="M27" s="247">
        <v>9559.9</v>
      </c>
      <c r="N27" s="66"/>
      <c r="O27" s="66"/>
      <c r="P27" s="38"/>
      <c r="Q27" s="203" t="str">
        <f t="shared" si="3"/>
        <v>стр.211</v>
      </c>
      <c r="R27" s="79">
        <f t="shared" si="4"/>
      </c>
      <c r="S27" s="79">
        <f t="shared" si="0"/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</row>
    <row r="28" spans="1:34" ht="39">
      <c r="A28" s="213" t="s">
        <v>605</v>
      </c>
      <c r="B28" s="73" t="s">
        <v>609</v>
      </c>
      <c r="C28" s="66"/>
      <c r="D28" s="75">
        <f t="shared" si="1"/>
        <v>150501.4</v>
      </c>
      <c r="E28" s="247">
        <f>10688-127.1-202.3-544.7</f>
        <v>9813.9</v>
      </c>
      <c r="F28" s="247"/>
      <c r="G28" s="247">
        <v>140687.5</v>
      </c>
      <c r="H28" s="66"/>
      <c r="I28" s="66"/>
      <c r="J28" s="75">
        <f t="shared" si="2"/>
        <v>150561</v>
      </c>
      <c r="K28" s="247">
        <f>10688-127.1-202.3-544.7</f>
        <v>9813.9</v>
      </c>
      <c r="L28" s="66"/>
      <c r="M28" s="247">
        <f>140687.5+59.6</f>
        <v>140747.1</v>
      </c>
      <c r="N28" s="66"/>
      <c r="O28" s="66"/>
      <c r="P28" s="38"/>
      <c r="Q28" s="203" t="str">
        <f t="shared" si="3"/>
        <v>стр.220</v>
      </c>
      <c r="R28" s="79">
        <f t="shared" si="4"/>
      </c>
      <c r="S28" s="79">
        <f t="shared" si="0"/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</row>
    <row r="29" spans="1:34" s="224" customFormat="1" ht="39">
      <c r="A29" s="214" t="s">
        <v>535</v>
      </c>
      <c r="B29" s="73" t="s">
        <v>610</v>
      </c>
      <c r="C29" s="66"/>
      <c r="D29" s="75">
        <f t="shared" si="1"/>
        <v>108567.40000000001</v>
      </c>
      <c r="E29" s="247">
        <f>2462.4+5979.7</f>
        <v>8442.1</v>
      </c>
      <c r="F29" s="247"/>
      <c r="G29" s="247">
        <v>100125.3</v>
      </c>
      <c r="H29" s="66"/>
      <c r="I29" s="66"/>
      <c r="J29" s="75">
        <f t="shared" si="2"/>
        <v>111391.1</v>
      </c>
      <c r="K29" s="247">
        <f>2462.4+5979.7</f>
        <v>8442.1</v>
      </c>
      <c r="L29" s="66"/>
      <c r="M29" s="247">
        <v>102949</v>
      </c>
      <c r="N29" s="66"/>
      <c r="O29" s="66"/>
      <c r="P29" s="221"/>
      <c r="Q29" s="249" t="str">
        <f t="shared" si="3"/>
        <v>стр.221</v>
      </c>
      <c r="R29" s="240">
        <f t="shared" si="4"/>
      </c>
      <c r="S29" s="240">
        <f t="shared" si="0"/>
      </c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</row>
    <row r="30" spans="1:34" ht="12.75">
      <c r="A30" s="173" t="s">
        <v>132</v>
      </c>
      <c r="B30" s="174" t="s">
        <v>611</v>
      </c>
      <c r="C30" s="76"/>
      <c r="D30" s="74">
        <f t="shared" si="1"/>
        <v>303762.99999999994</v>
      </c>
      <c r="E30" s="175">
        <f>Мероприятия!I16</f>
        <v>183951.09999999995</v>
      </c>
      <c r="F30" s="76"/>
      <c r="G30" s="77">
        <f>Мероприятия!K16</f>
        <v>65530.5</v>
      </c>
      <c r="H30" s="77">
        <f>Мероприятия!O16</f>
        <v>11456.599999999999</v>
      </c>
      <c r="I30" s="77">
        <f>Мероприятия!Q16</f>
        <v>42824.8</v>
      </c>
      <c r="J30" s="74">
        <f t="shared" si="2"/>
        <v>309007.0999999999</v>
      </c>
      <c r="K30" s="175">
        <f>Мероприятия!V16</f>
        <v>183951.09999999995</v>
      </c>
      <c r="L30" s="175">
        <f>Мероприятия!X16</f>
        <v>0</v>
      </c>
      <c r="M30" s="175">
        <f>Мероприятия!Z16</f>
        <v>65530.5</v>
      </c>
      <c r="N30" s="175">
        <f>Мероприятия!AD16</f>
        <v>11634.8</v>
      </c>
      <c r="O30" s="175">
        <f>Мероприятия!AF16</f>
        <v>47890.7</v>
      </c>
      <c r="P30" s="38"/>
      <c r="Q30" s="203" t="str">
        <f t="shared" si="3"/>
        <v>стр.300</v>
      </c>
      <c r="R30" s="79">
        <f t="shared" si="4"/>
      </c>
      <c r="S30" s="79">
        <f t="shared" si="0"/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</row>
    <row r="31" spans="1:34" ht="12.75">
      <c r="A31" s="38"/>
      <c r="B31" s="255"/>
      <c r="C31" s="255"/>
      <c r="D31" s="255"/>
      <c r="E31" s="255"/>
      <c r="F31" s="239"/>
      <c r="G31" s="255"/>
      <c r="H31" s="255"/>
      <c r="I31" s="255"/>
      <c r="J31" s="255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</row>
    <row r="32" spans="1:34" s="26" customFormat="1" ht="12.75" customHeight="1">
      <c r="A32" s="51" t="s">
        <v>536</v>
      </c>
      <c r="B32" s="52"/>
      <c r="C32" s="52"/>
      <c r="D32" s="52"/>
      <c r="E32" s="52"/>
      <c r="F32" s="52"/>
      <c r="G32" s="52"/>
      <c r="H32" s="52"/>
      <c r="I32" s="52"/>
      <c r="J32" s="52"/>
      <c r="K32" s="53"/>
      <c r="L32" s="53"/>
      <c r="M32" s="53"/>
      <c r="N32" s="53"/>
      <c r="O32" s="53"/>
      <c r="P32" s="53"/>
      <c r="Q32" s="353" t="s">
        <v>618</v>
      </c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53"/>
      <c r="AF32" s="53"/>
      <c r="AG32" s="53"/>
      <c r="AH32" s="53"/>
    </row>
    <row r="33" spans="1:34" ht="1.5" customHeight="1">
      <c r="A33" s="38"/>
      <c r="B33" s="255"/>
      <c r="C33" s="255"/>
      <c r="D33" s="255"/>
      <c r="E33" s="255"/>
      <c r="F33" s="255"/>
      <c r="G33" s="255"/>
      <c r="H33" s="255"/>
      <c r="I33" s="255"/>
      <c r="J33" s="255"/>
      <c r="K33" s="38"/>
      <c r="L33" s="38"/>
      <c r="M33" s="38"/>
      <c r="N33" s="38"/>
      <c r="O33" s="38"/>
      <c r="P33" s="38"/>
      <c r="Q33" s="203" t="s">
        <v>543</v>
      </c>
      <c r="R33" s="203" t="s">
        <v>614</v>
      </c>
      <c r="S33" s="203" t="s">
        <v>615</v>
      </c>
      <c r="T33" s="203" t="s">
        <v>616</v>
      </c>
      <c r="U33" s="203" t="s">
        <v>579</v>
      </c>
      <c r="V33" s="203" t="s">
        <v>580</v>
      </c>
      <c r="W33" s="203" t="s">
        <v>581</v>
      </c>
      <c r="X33" s="203" t="s">
        <v>582</v>
      </c>
      <c r="Y33" s="203" t="s">
        <v>33</v>
      </c>
      <c r="Z33" s="203" t="s">
        <v>34</v>
      </c>
      <c r="AA33" s="203" t="s">
        <v>35</v>
      </c>
      <c r="AB33" s="203" t="s">
        <v>36</v>
      </c>
      <c r="AC33" s="203" t="s">
        <v>37</v>
      </c>
      <c r="AD33" s="203" t="s">
        <v>38</v>
      </c>
      <c r="AE33" s="38"/>
      <c r="AF33" s="38"/>
      <c r="AG33" s="38"/>
      <c r="AH33" s="38"/>
    </row>
    <row r="34" spans="1:34" ht="27" customHeight="1">
      <c r="A34" s="345" t="s">
        <v>128</v>
      </c>
      <c r="B34" s="345"/>
      <c r="C34" s="345"/>
      <c r="D34" s="345"/>
      <c r="E34" s="345"/>
      <c r="F34" s="64"/>
      <c r="G34" s="346"/>
      <c r="H34" s="346"/>
      <c r="I34" s="346"/>
      <c r="J34" s="255"/>
      <c r="K34" s="348" t="s">
        <v>643</v>
      </c>
      <c r="L34" s="348"/>
      <c r="M34" s="38"/>
      <c r="N34" s="53"/>
      <c r="O34" s="53"/>
      <c r="P34" s="38"/>
      <c r="Q34" s="201" t="s">
        <v>617</v>
      </c>
      <c r="R34" s="185">
        <f>IF(C25&gt;=(C26+C28),"",ROUND((C25-(C26+C28)),2))</f>
      </c>
      <c r="S34" s="185">
        <f aca="true" t="shared" si="5" ref="S34:AD34">IF(D25&gt;=(D26+D28),"",ROUND((D25-(D26+D28)),2))</f>
      </c>
      <c r="T34" s="185">
        <f t="shared" si="5"/>
      </c>
      <c r="U34" s="185">
        <f t="shared" si="5"/>
      </c>
      <c r="V34" s="185">
        <f t="shared" si="5"/>
      </c>
      <c r="W34" s="185">
        <f t="shared" si="5"/>
      </c>
      <c r="X34" s="185">
        <f t="shared" si="5"/>
      </c>
      <c r="Y34" s="185">
        <f t="shared" si="5"/>
      </c>
      <c r="Z34" s="185">
        <f t="shared" si="5"/>
      </c>
      <c r="AA34" s="185">
        <f t="shared" si="5"/>
      </c>
      <c r="AB34" s="185">
        <f t="shared" si="5"/>
      </c>
      <c r="AC34" s="185">
        <f t="shared" si="5"/>
      </c>
      <c r="AD34" s="185">
        <f t="shared" si="5"/>
      </c>
      <c r="AE34" s="38"/>
      <c r="AF34" s="38"/>
      <c r="AG34" s="38"/>
      <c r="AH34" s="38"/>
    </row>
    <row r="35" spans="1:34" ht="12.75" customHeight="1">
      <c r="A35" s="31"/>
      <c r="B35" s="255"/>
      <c r="C35" s="255"/>
      <c r="D35" s="255"/>
      <c r="E35" s="255"/>
      <c r="F35" s="255"/>
      <c r="G35" s="343" t="s">
        <v>23</v>
      </c>
      <c r="H35" s="343"/>
      <c r="I35" s="343"/>
      <c r="J35" s="215"/>
      <c r="K35" s="347" t="s">
        <v>24</v>
      </c>
      <c r="L35" s="347"/>
      <c r="M35" s="38"/>
      <c r="N35" s="38"/>
      <c r="O35" s="38"/>
      <c r="P35" s="38"/>
      <c r="Q35" s="354" t="s">
        <v>612</v>
      </c>
      <c r="R35" s="350">
        <f aca="true" t="shared" si="6" ref="R35:X35">IF(C26&gt;=C27,"",ROUND((C26-C27),2))</f>
      </c>
      <c r="S35" s="350">
        <f t="shared" si="6"/>
      </c>
      <c r="T35" s="350">
        <f t="shared" si="6"/>
      </c>
      <c r="U35" s="350">
        <f t="shared" si="6"/>
      </c>
      <c r="V35" s="350">
        <f t="shared" si="6"/>
      </c>
      <c r="W35" s="350">
        <f t="shared" si="6"/>
      </c>
      <c r="X35" s="350">
        <f t="shared" si="6"/>
      </c>
      <c r="Y35" s="350">
        <f aca="true" t="shared" si="7" ref="Y35:AD35">IF(J26&gt;=J27,"",ROUND((J26-J27),2))</f>
      </c>
      <c r="Z35" s="350">
        <f t="shared" si="7"/>
      </c>
      <c r="AA35" s="350">
        <f t="shared" si="7"/>
      </c>
      <c r="AB35" s="350">
        <f t="shared" si="7"/>
      </c>
      <c r="AC35" s="350">
        <f t="shared" si="7"/>
      </c>
      <c r="AD35" s="350">
        <f t="shared" si="7"/>
      </c>
      <c r="AE35" s="38"/>
      <c r="AF35" s="38"/>
      <c r="AG35" s="38"/>
      <c r="AH35" s="38"/>
    </row>
    <row r="36" spans="1:34" ht="12.75">
      <c r="A36" s="345" t="s">
        <v>27</v>
      </c>
      <c r="B36" s="345"/>
      <c r="C36" s="345"/>
      <c r="D36" s="345"/>
      <c r="E36" s="345"/>
      <c r="F36" s="64"/>
      <c r="G36" s="346"/>
      <c r="H36" s="346"/>
      <c r="I36" s="346"/>
      <c r="J36" s="255"/>
      <c r="K36" s="348" t="s">
        <v>644</v>
      </c>
      <c r="L36" s="348"/>
      <c r="M36" s="38"/>
      <c r="N36" s="352">
        <v>44221</v>
      </c>
      <c r="O36" s="348"/>
      <c r="P36" s="38"/>
      <c r="Q36" s="355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8"/>
      <c r="AF36" s="38"/>
      <c r="AG36" s="38"/>
      <c r="AH36" s="38"/>
    </row>
    <row r="37" spans="1:34" ht="22.5" customHeight="1">
      <c r="A37" s="31"/>
      <c r="B37" s="255"/>
      <c r="C37" s="255"/>
      <c r="D37" s="255"/>
      <c r="E37" s="255"/>
      <c r="F37" s="255"/>
      <c r="G37" s="343" t="s">
        <v>23</v>
      </c>
      <c r="H37" s="343"/>
      <c r="I37" s="343"/>
      <c r="J37" s="215"/>
      <c r="K37" s="347" t="s">
        <v>24</v>
      </c>
      <c r="L37" s="347"/>
      <c r="M37" s="38"/>
      <c r="N37" s="344" t="s">
        <v>46</v>
      </c>
      <c r="O37" s="344"/>
      <c r="P37" s="38"/>
      <c r="Q37" s="330" t="s">
        <v>613</v>
      </c>
      <c r="R37" s="350">
        <f aca="true" t="shared" si="8" ref="R37:X37">IF(C28&gt;=C29,"",ROUND((C28-C29),2))</f>
      </c>
      <c r="S37" s="350">
        <f t="shared" si="8"/>
      </c>
      <c r="T37" s="350">
        <f t="shared" si="8"/>
      </c>
      <c r="U37" s="350">
        <f t="shared" si="8"/>
      </c>
      <c r="V37" s="350">
        <f t="shared" si="8"/>
      </c>
      <c r="W37" s="350">
        <f t="shared" si="8"/>
      </c>
      <c r="X37" s="350">
        <f t="shared" si="8"/>
      </c>
      <c r="Y37" s="350">
        <f aca="true" t="shared" si="9" ref="Y37:AD37">IF(J28&gt;=J29,"",ROUND((J28-J29),2))</f>
      </c>
      <c r="Z37" s="350">
        <f t="shared" si="9"/>
      </c>
      <c r="AA37" s="350">
        <f t="shared" si="9"/>
      </c>
      <c r="AB37" s="350">
        <f t="shared" si="9"/>
      </c>
      <c r="AC37" s="350">
        <f t="shared" si="9"/>
      </c>
      <c r="AD37" s="350">
        <f t="shared" si="9"/>
      </c>
      <c r="AE37" s="38"/>
      <c r="AF37" s="38"/>
      <c r="AG37" s="38"/>
      <c r="AH37" s="38"/>
    </row>
    <row r="38" spans="1:34" ht="15.75" customHeight="1">
      <c r="A38" s="345" t="s">
        <v>131</v>
      </c>
      <c r="B38" s="345"/>
      <c r="C38" s="345"/>
      <c r="D38" s="345"/>
      <c r="E38" s="345"/>
      <c r="F38" s="64"/>
      <c r="G38" s="346"/>
      <c r="H38" s="346"/>
      <c r="I38" s="346"/>
      <c r="J38" s="255"/>
      <c r="K38" s="348" t="s">
        <v>645</v>
      </c>
      <c r="L38" s="348"/>
      <c r="M38" s="38"/>
      <c r="N38" s="348" t="s">
        <v>646</v>
      </c>
      <c r="O38" s="348"/>
      <c r="P38" s="38"/>
      <c r="Q38" s="330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8"/>
      <c r="AF38" s="38"/>
      <c r="AG38" s="38"/>
      <c r="AH38" s="38"/>
    </row>
    <row r="39" spans="1:34" ht="22.5" customHeight="1">
      <c r="A39" s="38"/>
      <c r="B39" s="255"/>
      <c r="C39" s="255"/>
      <c r="D39" s="255"/>
      <c r="E39" s="255"/>
      <c r="F39" s="255"/>
      <c r="G39" s="343" t="s">
        <v>23</v>
      </c>
      <c r="H39" s="343"/>
      <c r="I39" s="343"/>
      <c r="J39" s="215"/>
      <c r="K39" s="347" t="s">
        <v>24</v>
      </c>
      <c r="L39" s="347"/>
      <c r="M39" s="38"/>
      <c r="N39" s="344" t="s">
        <v>129</v>
      </c>
      <c r="O39" s="344"/>
      <c r="P39" s="38"/>
      <c r="Q39" s="144"/>
      <c r="R39" s="144"/>
      <c r="S39" s="144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1:34" ht="12.75" customHeight="1">
      <c r="A40" s="65" t="s">
        <v>3</v>
      </c>
      <c r="B40" s="41"/>
      <c r="C40" s="41"/>
      <c r="D40" s="41"/>
      <c r="E40" s="41"/>
      <c r="F40" s="41"/>
      <c r="G40" s="41"/>
      <c r="H40" s="41"/>
      <c r="I40" s="41"/>
      <c r="J40" s="41"/>
      <c r="K40" s="40"/>
      <c r="L40" s="40"/>
      <c r="M40" s="40"/>
      <c r="N40" s="40"/>
      <c r="O40" s="40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</row>
    <row r="41" spans="1:34" ht="12.75" customHeight="1">
      <c r="A41" s="40"/>
      <c r="B41" s="41"/>
      <c r="C41" s="41"/>
      <c r="D41" s="41"/>
      <c r="E41" s="219"/>
      <c r="F41" s="41"/>
      <c r="G41" s="41"/>
      <c r="H41" s="41"/>
      <c r="I41" s="41"/>
      <c r="J41" s="41"/>
      <c r="K41" s="223"/>
      <c r="L41" s="40"/>
      <c r="M41" s="40"/>
      <c r="N41" s="40"/>
      <c r="O41" s="40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  <row r="42" spans="1:34" ht="12.75">
      <c r="A42" s="38"/>
      <c r="B42" s="202"/>
      <c r="C42" s="202"/>
      <c r="D42" s="202"/>
      <c r="E42" s="218"/>
      <c r="F42" s="202"/>
      <c r="G42" s="202"/>
      <c r="H42" s="202"/>
      <c r="I42" s="202"/>
      <c r="J42" s="202"/>
      <c r="K42" s="221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:34" ht="12.75">
      <c r="A43" s="38"/>
      <c r="B43" s="202"/>
      <c r="C43" s="202"/>
      <c r="D43" s="202"/>
      <c r="E43" s="218"/>
      <c r="F43" s="202"/>
      <c r="G43" s="202"/>
      <c r="H43" s="202"/>
      <c r="I43" s="202"/>
      <c r="J43" s="202"/>
      <c r="K43" s="221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1:34" ht="12.75">
      <c r="A44" s="38"/>
      <c r="B44" s="202"/>
      <c r="C44" s="202"/>
      <c r="D44" s="202"/>
      <c r="E44" s="218"/>
      <c r="F44" s="202"/>
      <c r="G44" s="202"/>
      <c r="H44" s="202"/>
      <c r="I44" s="202"/>
      <c r="J44" s="202"/>
      <c r="K44" s="221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34" ht="12.75">
      <c r="A45" s="38"/>
      <c r="B45" s="202"/>
      <c r="C45" s="202"/>
      <c r="D45" s="202"/>
      <c r="E45" s="218"/>
      <c r="F45" s="202"/>
      <c r="G45" s="202"/>
      <c r="H45" s="202"/>
      <c r="I45" s="202"/>
      <c r="J45" s="202"/>
      <c r="K45" s="221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</row>
    <row r="46" spans="1:34" ht="12.75">
      <c r="A46" s="38"/>
      <c r="B46" s="202"/>
      <c r="C46" s="202"/>
      <c r="D46" s="202"/>
      <c r="E46" s="218"/>
      <c r="F46" s="202"/>
      <c r="G46" s="202"/>
      <c r="H46" s="202"/>
      <c r="I46" s="202"/>
      <c r="J46" s="202"/>
      <c r="K46" s="221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</row>
    <row r="47" spans="1:34" ht="12.75">
      <c r="A47" s="38"/>
      <c r="B47" s="202"/>
      <c r="C47" s="202"/>
      <c r="D47" s="202"/>
      <c r="E47" s="218"/>
      <c r="F47" s="202"/>
      <c r="G47" s="202"/>
      <c r="H47" s="202"/>
      <c r="I47" s="202"/>
      <c r="J47" s="202"/>
      <c r="K47" s="221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</row>
    <row r="48" spans="1:34" ht="12.75">
      <c r="A48" s="38"/>
      <c r="B48" s="202"/>
      <c r="C48" s="202"/>
      <c r="D48" s="202"/>
      <c r="E48" s="218"/>
      <c r="F48" s="202"/>
      <c r="G48" s="202"/>
      <c r="H48" s="202"/>
      <c r="I48" s="202"/>
      <c r="J48" s="202"/>
      <c r="K48" s="221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</row>
    <row r="49" spans="1:34" ht="12.75">
      <c r="A49" s="38"/>
      <c r="B49" s="202"/>
      <c r="C49" s="202"/>
      <c r="D49" s="202"/>
      <c r="E49" s="218"/>
      <c r="F49" s="202"/>
      <c r="G49" s="202"/>
      <c r="H49" s="202"/>
      <c r="I49" s="202"/>
      <c r="J49" s="202"/>
      <c r="K49" s="221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</row>
    <row r="50" spans="1:34" ht="12.75">
      <c r="A50" s="38"/>
      <c r="B50" s="202"/>
      <c r="C50" s="202"/>
      <c r="D50" s="202"/>
      <c r="E50" s="218"/>
      <c r="F50" s="202"/>
      <c r="G50" s="202"/>
      <c r="H50" s="202"/>
      <c r="I50" s="202"/>
      <c r="J50" s="202"/>
      <c r="K50" s="221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</row>
    <row r="51" spans="1:34" ht="12.75">
      <c r="A51" s="38"/>
      <c r="B51" s="202"/>
      <c r="C51" s="202"/>
      <c r="D51" s="202"/>
      <c r="E51" s="218"/>
      <c r="F51" s="202"/>
      <c r="G51" s="202"/>
      <c r="H51" s="202"/>
      <c r="I51" s="202"/>
      <c r="J51" s="202"/>
      <c r="K51" s="221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</row>
    <row r="52" spans="1:34" ht="12.75">
      <c r="A52" s="38"/>
      <c r="B52" s="202"/>
      <c r="C52" s="202"/>
      <c r="D52" s="202"/>
      <c r="E52" s="218"/>
      <c r="F52" s="202"/>
      <c r="G52" s="202"/>
      <c r="H52" s="202"/>
      <c r="I52" s="202"/>
      <c r="J52" s="202"/>
      <c r="K52" s="221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</row>
    <row r="53" spans="1:34" ht="12.75">
      <c r="A53" s="38"/>
      <c r="B53" s="202"/>
      <c r="C53" s="202"/>
      <c r="D53" s="202"/>
      <c r="E53" s="218"/>
      <c r="F53" s="202"/>
      <c r="G53" s="202"/>
      <c r="H53" s="202"/>
      <c r="I53" s="202"/>
      <c r="J53" s="202"/>
      <c r="K53" s="221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</row>
    <row r="54" spans="1:34" ht="12.75">
      <c r="A54" s="38"/>
      <c r="B54" s="202"/>
      <c r="C54" s="202"/>
      <c r="D54" s="202"/>
      <c r="E54" s="218"/>
      <c r="F54" s="202"/>
      <c r="G54" s="202"/>
      <c r="H54" s="202"/>
      <c r="I54" s="202"/>
      <c r="J54" s="202"/>
      <c r="K54" s="221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</row>
    <row r="55" spans="1:34" ht="12.75">
      <c r="A55" s="38"/>
      <c r="B55" s="202"/>
      <c r="C55" s="202"/>
      <c r="D55" s="202"/>
      <c r="E55" s="218"/>
      <c r="F55" s="202"/>
      <c r="G55" s="202"/>
      <c r="H55" s="202"/>
      <c r="I55" s="202"/>
      <c r="J55" s="202"/>
      <c r="K55" s="221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</row>
    <row r="56" spans="1:34" ht="12.75">
      <c r="A56" s="38"/>
      <c r="B56" s="202"/>
      <c r="C56" s="202"/>
      <c r="D56" s="202"/>
      <c r="E56" s="218"/>
      <c r="F56" s="202"/>
      <c r="G56" s="202"/>
      <c r="H56" s="202"/>
      <c r="I56" s="202"/>
      <c r="J56" s="202"/>
      <c r="K56" s="221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</row>
    <row r="57" spans="1:34" ht="12.75">
      <c r="A57" s="38"/>
      <c r="B57" s="202"/>
      <c r="C57" s="202"/>
      <c r="D57" s="202"/>
      <c r="E57" s="218"/>
      <c r="F57" s="202"/>
      <c r="G57" s="202"/>
      <c r="H57" s="202"/>
      <c r="I57" s="202"/>
      <c r="J57" s="202"/>
      <c r="K57" s="221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</row>
    <row r="58" spans="1:34" ht="12.75">
      <c r="A58" s="38"/>
      <c r="B58" s="202"/>
      <c r="C58" s="202"/>
      <c r="D58" s="202"/>
      <c r="E58" s="218"/>
      <c r="F58" s="202"/>
      <c r="G58" s="202"/>
      <c r="H58" s="202"/>
      <c r="I58" s="202"/>
      <c r="J58" s="202"/>
      <c r="K58" s="221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</row>
    <row r="59" spans="1:34" ht="12.75">
      <c r="A59" s="38"/>
      <c r="B59" s="202"/>
      <c r="C59" s="202"/>
      <c r="D59" s="202"/>
      <c r="E59" s="218"/>
      <c r="F59" s="202"/>
      <c r="G59" s="202"/>
      <c r="H59" s="202"/>
      <c r="I59" s="202"/>
      <c r="J59" s="202"/>
      <c r="K59" s="221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</row>
    <row r="60" spans="1:34" ht="12.75">
      <c r="A60" s="38"/>
      <c r="B60" s="202"/>
      <c r="C60" s="202"/>
      <c r="D60" s="202"/>
      <c r="E60" s="218"/>
      <c r="F60" s="202"/>
      <c r="G60" s="202"/>
      <c r="H60" s="202"/>
      <c r="I60" s="202"/>
      <c r="J60" s="202"/>
      <c r="K60" s="221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</row>
    <row r="61" spans="1:34" ht="12.75">
      <c r="A61" s="38"/>
      <c r="B61" s="202"/>
      <c r="C61" s="202"/>
      <c r="D61" s="202"/>
      <c r="E61" s="218"/>
      <c r="F61" s="202"/>
      <c r="G61" s="202"/>
      <c r="H61" s="202"/>
      <c r="I61" s="202"/>
      <c r="J61" s="202"/>
      <c r="K61" s="221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</row>
    <row r="62" spans="1:34" ht="12.75">
      <c r="A62" s="38"/>
      <c r="B62" s="202"/>
      <c r="C62" s="202"/>
      <c r="D62" s="202"/>
      <c r="E62" s="218"/>
      <c r="F62" s="202"/>
      <c r="G62" s="202"/>
      <c r="H62" s="202"/>
      <c r="I62" s="202"/>
      <c r="J62" s="202"/>
      <c r="K62" s="221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</row>
    <row r="63" spans="1:34" ht="12.75">
      <c r="A63" s="38"/>
      <c r="B63" s="202"/>
      <c r="C63" s="202"/>
      <c r="D63" s="202"/>
      <c r="E63" s="218"/>
      <c r="F63" s="202"/>
      <c r="G63" s="202"/>
      <c r="H63" s="202"/>
      <c r="I63" s="202"/>
      <c r="J63" s="202"/>
      <c r="K63" s="221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</row>
    <row r="64" spans="1:34" ht="12.75">
      <c r="A64" s="38"/>
      <c r="B64" s="202"/>
      <c r="C64" s="202"/>
      <c r="D64" s="202"/>
      <c r="E64" s="218"/>
      <c r="F64" s="202"/>
      <c r="G64" s="202"/>
      <c r="H64" s="202"/>
      <c r="I64" s="202"/>
      <c r="J64" s="202"/>
      <c r="K64" s="221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</row>
    <row r="65" spans="1:34" ht="12.75">
      <c r="A65" s="38"/>
      <c r="B65" s="202"/>
      <c r="C65" s="202"/>
      <c r="D65" s="202"/>
      <c r="E65" s="218"/>
      <c r="F65" s="202"/>
      <c r="G65" s="202"/>
      <c r="H65" s="202"/>
      <c r="I65" s="202"/>
      <c r="J65" s="202"/>
      <c r="K65" s="221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</row>
    <row r="66" spans="1:34" ht="12.75">
      <c r="A66" s="38"/>
      <c r="B66" s="202"/>
      <c r="C66" s="202"/>
      <c r="D66" s="202"/>
      <c r="E66" s="218"/>
      <c r="F66" s="202"/>
      <c r="G66" s="202"/>
      <c r="H66" s="202"/>
      <c r="I66" s="202"/>
      <c r="J66" s="202"/>
      <c r="K66" s="221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</row>
    <row r="67" spans="1:34" ht="12.75">
      <c r="A67" s="38"/>
      <c r="B67" s="202"/>
      <c r="C67" s="202"/>
      <c r="D67" s="202"/>
      <c r="E67" s="218"/>
      <c r="F67" s="202"/>
      <c r="G67" s="202"/>
      <c r="H67" s="202"/>
      <c r="I67" s="202"/>
      <c r="J67" s="202"/>
      <c r="K67" s="221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</row>
    <row r="68" spans="1:34" ht="12.75">
      <c r="A68" s="38"/>
      <c r="B68" s="202"/>
      <c r="C68" s="202"/>
      <c r="D68" s="202"/>
      <c r="E68" s="218"/>
      <c r="F68" s="202"/>
      <c r="G68" s="202"/>
      <c r="H68" s="202"/>
      <c r="I68" s="202"/>
      <c r="J68" s="202"/>
      <c r="K68" s="221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</row>
    <row r="69" spans="1:34" ht="12.75">
      <c r="A69" s="38"/>
      <c r="B69" s="202"/>
      <c r="C69" s="202"/>
      <c r="D69" s="202"/>
      <c r="E69" s="218"/>
      <c r="F69" s="202"/>
      <c r="G69" s="202"/>
      <c r="H69" s="202"/>
      <c r="I69" s="202"/>
      <c r="J69" s="202"/>
      <c r="K69" s="221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</row>
    <row r="70" spans="1:34" ht="12.75">
      <c r="A70" s="38"/>
      <c r="B70" s="202"/>
      <c r="C70" s="202"/>
      <c r="D70" s="202"/>
      <c r="E70" s="218"/>
      <c r="F70" s="202"/>
      <c r="G70" s="202"/>
      <c r="H70" s="202"/>
      <c r="I70" s="202"/>
      <c r="J70" s="202"/>
      <c r="K70" s="221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</row>
    <row r="71" spans="1:34" ht="12.75">
      <c r="A71" s="38"/>
      <c r="B71" s="202"/>
      <c r="C71" s="202"/>
      <c r="D71" s="202"/>
      <c r="E71" s="218"/>
      <c r="F71" s="202"/>
      <c r="G71" s="202"/>
      <c r="H71" s="202"/>
      <c r="I71" s="202"/>
      <c r="J71" s="202"/>
      <c r="K71" s="221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</row>
  </sheetData>
  <sheetProtection sheet="1" objects="1" scenarios="1"/>
  <mergeCells count="73">
    <mergeCell ref="Q35:Q36"/>
    <mergeCell ref="R35:R36"/>
    <mergeCell ref="S35:S36"/>
    <mergeCell ref="T35:T36"/>
    <mergeCell ref="U35:U36"/>
    <mergeCell ref="V35:V36"/>
    <mergeCell ref="W35:W36"/>
    <mergeCell ref="X35:X36"/>
    <mergeCell ref="R37:R38"/>
    <mergeCell ref="V37:V38"/>
    <mergeCell ref="W37:W38"/>
    <mergeCell ref="J21:J22"/>
    <mergeCell ref="K21:O21"/>
    <mergeCell ref="N36:O36"/>
    <mergeCell ref="K38:L38"/>
    <mergeCell ref="Q32:AD32"/>
    <mergeCell ref="Y35:Y36"/>
    <mergeCell ref="Z35:Z36"/>
    <mergeCell ref="AA35:AA36"/>
    <mergeCell ref="AB37:AB38"/>
    <mergeCell ref="AC37:AC38"/>
    <mergeCell ref="AD37:AD38"/>
    <mergeCell ref="AB35:AB36"/>
    <mergeCell ref="AC35:AC36"/>
    <mergeCell ref="AD35:AD36"/>
    <mergeCell ref="Q37:Q38"/>
    <mergeCell ref="Y37:Y38"/>
    <mergeCell ref="Z37:Z38"/>
    <mergeCell ref="AA37:AA38"/>
    <mergeCell ref="S37:S38"/>
    <mergeCell ref="T37:T38"/>
    <mergeCell ref="U37:U38"/>
    <mergeCell ref="X37:X38"/>
    <mergeCell ref="G39:I39"/>
    <mergeCell ref="N39:O39"/>
    <mergeCell ref="K39:L39"/>
    <mergeCell ref="N38:O38"/>
    <mergeCell ref="Q22:S22"/>
    <mergeCell ref="G17:H17"/>
    <mergeCell ref="K34:L34"/>
    <mergeCell ref="K35:L35"/>
    <mergeCell ref="K36:L36"/>
    <mergeCell ref="K37:L37"/>
    <mergeCell ref="G37:I37"/>
    <mergeCell ref="N37:O37"/>
    <mergeCell ref="A38:E38"/>
    <mergeCell ref="G38:I38"/>
    <mergeCell ref="E21:I21"/>
    <mergeCell ref="A34:E34"/>
    <mergeCell ref="G34:I34"/>
    <mergeCell ref="G35:I35"/>
    <mergeCell ref="A36:E36"/>
    <mergeCell ref="G36:I36"/>
    <mergeCell ref="A6:L6"/>
    <mergeCell ref="A5:L5"/>
    <mergeCell ref="A15:O15"/>
    <mergeCell ref="A19:N19"/>
    <mergeCell ref="A20:A22"/>
    <mergeCell ref="B20:B22"/>
    <mergeCell ref="C20:C22"/>
    <mergeCell ref="D20:I20"/>
    <mergeCell ref="J20:O20"/>
    <mergeCell ref="D21:D22"/>
    <mergeCell ref="M1:N1"/>
    <mergeCell ref="A3:O3"/>
    <mergeCell ref="D9:K9"/>
    <mergeCell ref="D10:K10"/>
    <mergeCell ref="D12:K12"/>
    <mergeCell ref="D13:K13"/>
    <mergeCell ref="M5:O5"/>
    <mergeCell ref="M6:O6"/>
    <mergeCell ref="M7:O7"/>
    <mergeCell ref="A7:L7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G16"/>
  </dataValidations>
  <printOptions horizontalCentered="1"/>
  <pageMargins left="0.1968503937007874" right="0.1968503937007874" top="0.2362204724409449" bottom="0.35433070866141736" header="0.15748031496062992" footer="0.15748031496062992"/>
  <pageSetup firstPageNumber="3" useFirstPageNumber="1" horizontalDpi="600" verticalDpi="600" orientation="landscape" paperSize="9" scale="6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R169"/>
  <sheetViews>
    <sheetView showZeros="0" tabSelected="1" zoomScale="90" zoomScaleNormal="90" zoomScaleSheetLayoutView="80" zoomScalePageLayoutView="0" workbookViewId="0" topLeftCell="A10">
      <pane xSplit="4" ySplit="6" topLeftCell="Q100" activePane="bottomRight" state="frozen"/>
      <selection pane="topLeft" activeCell="A10" sqref="A10"/>
      <selection pane="topRight" activeCell="E10" sqref="E10"/>
      <selection pane="bottomLeft" activeCell="A16" sqref="A16"/>
      <selection pane="bottomRight" activeCell="T102" activeCellId="1" sqref="T100 T102"/>
    </sheetView>
  </sheetViews>
  <sheetFormatPr defaultColWidth="9.140625" defaultRowHeight="15"/>
  <cols>
    <col min="1" max="1" width="8.7109375" style="23" customWidth="1"/>
    <col min="2" max="2" width="42.28125" style="23" customWidth="1"/>
    <col min="3" max="3" width="5.28125" style="23" bestFit="1" customWidth="1"/>
    <col min="4" max="4" width="8.140625" style="23" bestFit="1" customWidth="1"/>
    <col min="5" max="5" width="11.28125" style="23" customWidth="1"/>
    <col min="6" max="6" width="10.421875" style="23" customWidth="1"/>
    <col min="7" max="7" width="10.8515625" style="23" customWidth="1"/>
    <col min="8" max="8" width="10.421875" style="23" customWidth="1"/>
    <col min="9" max="9" width="10.28125" style="23" customWidth="1"/>
    <col min="10" max="10" width="7.00390625" style="23" customWidth="1"/>
    <col min="11" max="11" width="9.7109375" style="23" customWidth="1"/>
    <col min="12" max="12" width="10.28125" style="23" hidden="1" customWidth="1"/>
    <col min="13" max="13" width="10.8515625" style="23" hidden="1" customWidth="1"/>
    <col min="14" max="14" width="7.8515625" style="23" customWidth="1"/>
    <col min="15" max="15" width="8.57421875" style="23" customWidth="1"/>
    <col min="16" max="16" width="10.28125" style="23" customWidth="1"/>
    <col min="17" max="17" width="9.7109375" style="23" customWidth="1"/>
    <col min="18" max="18" width="11.140625" style="23" customWidth="1"/>
    <col min="19" max="19" width="10.421875" style="23" customWidth="1"/>
    <col min="20" max="20" width="10.8515625" style="23" customWidth="1"/>
    <col min="21" max="21" width="11.140625" style="23" customWidth="1"/>
    <col min="22" max="22" width="10.8515625" style="23" customWidth="1"/>
    <col min="23" max="23" width="11.7109375" style="23" hidden="1" customWidth="1"/>
    <col min="24" max="24" width="10.8515625" style="23" hidden="1" customWidth="1"/>
    <col min="25" max="25" width="10.28125" style="23" customWidth="1"/>
    <col min="26" max="26" width="10.8515625" style="23" customWidth="1"/>
    <col min="27" max="27" width="10.28125" style="23" hidden="1" customWidth="1"/>
    <col min="28" max="28" width="10.8515625" style="23" hidden="1" customWidth="1"/>
    <col min="29" max="29" width="10.28125" style="23" customWidth="1"/>
    <col min="30" max="30" width="10.8515625" style="23" customWidth="1"/>
    <col min="31" max="31" width="10.28125" style="23" customWidth="1"/>
    <col min="32" max="32" width="10.8515625" style="23" customWidth="1"/>
    <col min="33" max="33" width="11.7109375" style="23" customWidth="1"/>
    <col min="34" max="34" width="13.28125" style="23" customWidth="1"/>
    <col min="35" max="35" width="11.7109375" style="23" customWidth="1"/>
    <col min="36" max="36" width="14.7109375" style="23" customWidth="1"/>
    <col min="37" max="37" width="5.7109375" style="23" customWidth="1"/>
    <col min="38" max="38" width="7.140625" style="23" bestFit="1" customWidth="1"/>
    <col min="39" max="44" width="10.57421875" style="23" customWidth="1"/>
    <col min="45" max="16384" width="9.140625" style="23" customWidth="1"/>
  </cols>
  <sheetData>
    <row r="1" spans="1:44" ht="13.5">
      <c r="A1" s="35">
        <v>1104072</v>
      </c>
      <c r="B1" s="121" t="s">
        <v>5</v>
      </c>
      <c r="C1" s="122" t="str">
        <f>IF(Рекомендации!$K$10=0,Рекомендации!$K$6,Рекомендации!$K$10)</f>
        <v>030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215"/>
      <c r="AD1" s="215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1:44" ht="15">
      <c r="A2" s="31"/>
      <c r="B2" s="31"/>
      <c r="C2" s="31"/>
      <c r="D2" s="31"/>
      <c r="E2" s="326" t="str">
        <f>Рекомендации!C6</f>
        <v>Липецкая обл. Управление ЛХ</v>
      </c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215"/>
      <c r="AD2" s="215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1:44" ht="13.5">
      <c r="A3" s="31"/>
      <c r="B3" s="31"/>
      <c r="C3" s="31"/>
      <c r="D3" s="31"/>
      <c r="E3" s="344" t="s">
        <v>124</v>
      </c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215"/>
      <c r="AD3" s="215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</row>
    <row r="4" spans="1:44" ht="12.75" customHeight="1">
      <c r="A4" s="31"/>
      <c r="B4" s="31"/>
      <c r="C4" s="31"/>
      <c r="D4" s="31"/>
      <c r="E4" s="326">
        <f>Рекомендации!C10</f>
        <v>0</v>
      </c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215"/>
      <c r="AD4" s="215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</row>
    <row r="5" spans="1:44" ht="13.5">
      <c r="A5" s="31"/>
      <c r="B5" s="31"/>
      <c r="C5" s="31"/>
      <c r="D5" s="31"/>
      <c r="E5" s="344" t="s">
        <v>32</v>
      </c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215"/>
      <c r="AD5" s="215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</row>
    <row r="6" spans="1:44" ht="12.75" customHeight="1">
      <c r="A6" s="31"/>
      <c r="B6" s="31"/>
      <c r="C6" s="31"/>
      <c r="D6" s="31"/>
      <c r="E6" s="31"/>
      <c r="F6" s="31"/>
      <c r="G6" s="31"/>
      <c r="H6" s="67" t="s">
        <v>6</v>
      </c>
      <c r="I6" s="138" t="s">
        <v>7</v>
      </c>
      <c r="J6" s="326" t="str">
        <f>Рекомендации!G14</f>
        <v>декабрь</v>
      </c>
      <c r="K6" s="326"/>
      <c r="L6" s="68">
        <f>Рекомендации!I14</f>
        <v>2020</v>
      </c>
      <c r="M6" s="140" t="s">
        <v>29</v>
      </c>
      <c r="N6" s="31"/>
      <c r="O6" s="139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215"/>
      <c r="AB6" s="215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</row>
    <row r="7" spans="1:44" ht="12.75" customHeight="1">
      <c r="A7" s="31"/>
      <c r="B7" s="31"/>
      <c r="C7" s="31"/>
      <c r="D7" s="31"/>
      <c r="E7" s="31"/>
      <c r="F7" s="31"/>
      <c r="G7" s="31"/>
      <c r="H7" s="31"/>
      <c r="I7" s="56"/>
      <c r="J7" s="357" t="s">
        <v>1</v>
      </c>
      <c r="K7" s="357"/>
      <c r="L7" s="357"/>
      <c r="M7" s="36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215"/>
      <c r="AB7" s="215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</row>
    <row r="8" spans="1:44" ht="9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215"/>
      <c r="AD8" s="215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</row>
    <row r="9" spans="1:44" ht="51" customHeight="1">
      <c r="A9" s="31"/>
      <c r="B9" s="144"/>
      <c r="C9" s="31"/>
      <c r="D9" s="31"/>
      <c r="E9" s="374" t="s">
        <v>567</v>
      </c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123"/>
      <c r="S9" s="123"/>
      <c r="T9" s="124"/>
      <c r="U9" s="31"/>
      <c r="V9" s="31"/>
      <c r="W9" s="31"/>
      <c r="X9" s="31"/>
      <c r="Y9" s="31"/>
      <c r="Z9" s="31"/>
      <c r="AA9" s="31"/>
      <c r="AB9" s="31"/>
      <c r="AC9" s="215"/>
      <c r="AD9" s="215"/>
      <c r="AE9" s="31"/>
      <c r="AF9" s="31"/>
      <c r="AG9" s="125"/>
      <c r="AH9" s="125"/>
      <c r="AI9" s="125"/>
      <c r="AJ9" s="125"/>
      <c r="AK9" s="31"/>
      <c r="AL9" s="31"/>
      <c r="AM9" s="31"/>
      <c r="AN9" s="31"/>
      <c r="AO9" s="31"/>
      <c r="AP9" s="31"/>
      <c r="AQ9" s="31"/>
      <c r="AR9" s="31"/>
    </row>
    <row r="10" spans="1:44" ht="12.75" customHeight="1">
      <c r="A10" s="364" t="s">
        <v>632</v>
      </c>
      <c r="B10" s="364" t="s">
        <v>67</v>
      </c>
      <c r="C10" s="364" t="s">
        <v>524</v>
      </c>
      <c r="D10" s="364" t="s">
        <v>141</v>
      </c>
      <c r="E10" s="364" t="s">
        <v>68</v>
      </c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 t="s">
        <v>69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5" t="s">
        <v>660</v>
      </c>
      <c r="AH10" s="367"/>
      <c r="AI10" s="367"/>
      <c r="AJ10" s="366"/>
      <c r="AK10" s="31"/>
      <c r="AL10" s="31"/>
      <c r="AM10" s="31"/>
      <c r="AN10" s="31"/>
      <c r="AO10" s="31"/>
      <c r="AP10" s="31"/>
      <c r="AQ10" s="31"/>
      <c r="AR10" s="31"/>
    </row>
    <row r="11" spans="1:44" ht="12.75" customHeight="1">
      <c r="A11" s="364"/>
      <c r="B11" s="364"/>
      <c r="C11" s="364"/>
      <c r="D11" s="364"/>
      <c r="E11" s="364" t="s">
        <v>70</v>
      </c>
      <c r="F11" s="358" t="s">
        <v>245</v>
      </c>
      <c r="G11" s="364" t="s">
        <v>82</v>
      </c>
      <c r="H11" s="364" t="s">
        <v>71</v>
      </c>
      <c r="I11" s="364"/>
      <c r="J11" s="364"/>
      <c r="K11" s="364"/>
      <c r="L11" s="364"/>
      <c r="M11" s="364"/>
      <c r="N11" s="364"/>
      <c r="O11" s="364"/>
      <c r="P11" s="364"/>
      <c r="Q11" s="364"/>
      <c r="R11" s="364" t="s">
        <v>70</v>
      </c>
      <c r="S11" s="358" t="s">
        <v>245</v>
      </c>
      <c r="T11" s="364" t="s">
        <v>82</v>
      </c>
      <c r="U11" s="364" t="s">
        <v>71</v>
      </c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8"/>
      <c r="AH11" s="369"/>
      <c r="AI11" s="369"/>
      <c r="AJ11" s="370"/>
      <c r="AK11" s="31"/>
      <c r="AL11" s="31"/>
      <c r="AM11" s="31"/>
      <c r="AN11" s="31"/>
      <c r="AO11" s="31"/>
      <c r="AP11" s="31"/>
      <c r="AQ11" s="31"/>
      <c r="AR11" s="31"/>
    </row>
    <row r="12" spans="1:44" ht="12.75">
      <c r="A12" s="364"/>
      <c r="B12" s="364"/>
      <c r="C12" s="364"/>
      <c r="D12" s="364"/>
      <c r="E12" s="364"/>
      <c r="F12" s="359"/>
      <c r="G12" s="364"/>
      <c r="H12" s="364" t="s">
        <v>72</v>
      </c>
      <c r="I12" s="364"/>
      <c r="J12" s="364" t="s">
        <v>73</v>
      </c>
      <c r="K12" s="364"/>
      <c r="L12" s="365" t="s">
        <v>246</v>
      </c>
      <c r="M12" s="366"/>
      <c r="N12" s="365" t="s">
        <v>113</v>
      </c>
      <c r="O12" s="366"/>
      <c r="P12" s="364" t="s">
        <v>74</v>
      </c>
      <c r="Q12" s="364"/>
      <c r="R12" s="364"/>
      <c r="S12" s="359"/>
      <c r="T12" s="364"/>
      <c r="U12" s="364" t="s">
        <v>72</v>
      </c>
      <c r="V12" s="364"/>
      <c r="W12" s="364"/>
      <c r="X12" s="364"/>
      <c r="Y12" s="364" t="s">
        <v>73</v>
      </c>
      <c r="Z12" s="364"/>
      <c r="AA12" s="365" t="s">
        <v>246</v>
      </c>
      <c r="AB12" s="366"/>
      <c r="AC12" s="365" t="s">
        <v>113</v>
      </c>
      <c r="AD12" s="366"/>
      <c r="AE12" s="364" t="s">
        <v>74</v>
      </c>
      <c r="AF12" s="364"/>
      <c r="AG12" s="371"/>
      <c r="AH12" s="372"/>
      <c r="AI12" s="372"/>
      <c r="AJ12" s="373"/>
      <c r="AK12" s="31"/>
      <c r="AL12" s="31"/>
      <c r="AM12" s="31"/>
      <c r="AN12" s="31"/>
      <c r="AO12" s="31"/>
      <c r="AP12" s="31"/>
      <c r="AQ12" s="31"/>
      <c r="AR12" s="31"/>
    </row>
    <row r="13" spans="1:44" ht="35.25" customHeight="1">
      <c r="A13" s="364"/>
      <c r="B13" s="364"/>
      <c r="C13" s="364"/>
      <c r="D13" s="364"/>
      <c r="E13" s="364"/>
      <c r="F13" s="359"/>
      <c r="G13" s="364"/>
      <c r="H13" s="364"/>
      <c r="I13" s="364"/>
      <c r="J13" s="364"/>
      <c r="K13" s="364"/>
      <c r="L13" s="371"/>
      <c r="M13" s="373"/>
      <c r="N13" s="371"/>
      <c r="O13" s="373"/>
      <c r="P13" s="364"/>
      <c r="Q13" s="364"/>
      <c r="R13" s="364"/>
      <c r="S13" s="359"/>
      <c r="T13" s="364"/>
      <c r="U13" s="365" t="s">
        <v>84</v>
      </c>
      <c r="V13" s="366"/>
      <c r="W13" s="375" t="s">
        <v>39</v>
      </c>
      <c r="X13" s="376"/>
      <c r="Y13" s="364"/>
      <c r="Z13" s="364"/>
      <c r="AA13" s="371"/>
      <c r="AB13" s="373"/>
      <c r="AC13" s="371"/>
      <c r="AD13" s="373"/>
      <c r="AE13" s="364"/>
      <c r="AF13" s="364"/>
      <c r="AG13" s="364" t="s">
        <v>75</v>
      </c>
      <c r="AH13" s="364"/>
      <c r="AI13" s="364" t="s">
        <v>76</v>
      </c>
      <c r="AJ13" s="364"/>
      <c r="AK13" s="31"/>
      <c r="AL13" s="31"/>
      <c r="AM13" s="31"/>
      <c r="AN13" s="31"/>
      <c r="AO13" s="31"/>
      <c r="AP13" s="31"/>
      <c r="AQ13" s="31"/>
      <c r="AR13" s="31"/>
    </row>
    <row r="14" spans="1:44" ht="26.25">
      <c r="A14" s="364"/>
      <c r="B14" s="364"/>
      <c r="C14" s="364"/>
      <c r="D14" s="364"/>
      <c r="E14" s="364"/>
      <c r="F14" s="360"/>
      <c r="G14" s="364"/>
      <c r="H14" s="257" t="s">
        <v>77</v>
      </c>
      <c r="I14" s="257" t="s">
        <v>83</v>
      </c>
      <c r="J14" s="257" t="s">
        <v>77</v>
      </c>
      <c r="K14" s="257" t="s">
        <v>83</v>
      </c>
      <c r="L14" s="257" t="s">
        <v>77</v>
      </c>
      <c r="M14" s="257" t="s">
        <v>42</v>
      </c>
      <c r="N14" s="257" t="s">
        <v>77</v>
      </c>
      <c r="O14" s="257" t="s">
        <v>83</v>
      </c>
      <c r="P14" s="257" t="s">
        <v>77</v>
      </c>
      <c r="Q14" s="257"/>
      <c r="R14" s="364"/>
      <c r="S14" s="360"/>
      <c r="T14" s="364"/>
      <c r="U14" s="257" t="s">
        <v>77</v>
      </c>
      <c r="V14" s="257" t="s">
        <v>83</v>
      </c>
      <c r="W14" s="257" t="s">
        <v>77</v>
      </c>
      <c r="X14" s="257" t="s">
        <v>83</v>
      </c>
      <c r="Y14" s="257" t="s">
        <v>77</v>
      </c>
      <c r="Z14" s="257" t="s">
        <v>83</v>
      </c>
      <c r="AA14" s="257" t="s">
        <v>77</v>
      </c>
      <c r="AB14" s="257" t="s">
        <v>42</v>
      </c>
      <c r="AC14" s="257" t="s">
        <v>77</v>
      </c>
      <c r="AD14" s="257" t="s">
        <v>83</v>
      </c>
      <c r="AE14" s="257" t="s">
        <v>77</v>
      </c>
      <c r="AF14" s="257" t="s">
        <v>83</v>
      </c>
      <c r="AG14" s="257" t="s">
        <v>77</v>
      </c>
      <c r="AH14" s="257" t="s">
        <v>83</v>
      </c>
      <c r="AI14" s="257" t="s">
        <v>77</v>
      </c>
      <c r="AJ14" s="257" t="s">
        <v>83</v>
      </c>
      <c r="AK14" s="31"/>
      <c r="AL14" s="356" t="s">
        <v>11</v>
      </c>
      <c r="AM14" s="356"/>
      <c r="AN14" s="356"/>
      <c r="AO14" s="356"/>
      <c r="AP14" s="356"/>
      <c r="AQ14" s="356"/>
      <c r="AR14" s="356"/>
    </row>
    <row r="15" spans="1:44" ht="12.75">
      <c r="A15" s="257" t="s">
        <v>78</v>
      </c>
      <c r="B15" s="257" t="s">
        <v>12</v>
      </c>
      <c r="C15" s="257" t="s">
        <v>638</v>
      </c>
      <c r="D15" s="257" t="s">
        <v>639</v>
      </c>
      <c r="E15" s="257">
        <v>1</v>
      </c>
      <c r="F15" s="257">
        <v>2</v>
      </c>
      <c r="G15" s="257">
        <v>3</v>
      </c>
      <c r="H15" s="257">
        <v>4</v>
      </c>
      <c r="I15" s="257">
        <v>5</v>
      </c>
      <c r="J15" s="257">
        <v>6</v>
      </c>
      <c r="K15" s="257">
        <v>7</v>
      </c>
      <c r="L15" s="257">
        <v>8</v>
      </c>
      <c r="M15" s="257">
        <v>9</v>
      </c>
      <c r="N15" s="257">
        <v>10</v>
      </c>
      <c r="O15" s="257">
        <v>11</v>
      </c>
      <c r="P15" s="257">
        <v>12</v>
      </c>
      <c r="Q15" s="257">
        <v>13</v>
      </c>
      <c r="R15" s="257">
        <v>14</v>
      </c>
      <c r="S15" s="257">
        <v>15</v>
      </c>
      <c r="T15" s="257">
        <v>16</v>
      </c>
      <c r="U15" s="257">
        <v>17</v>
      </c>
      <c r="V15" s="257">
        <v>18</v>
      </c>
      <c r="W15" s="257">
        <v>19</v>
      </c>
      <c r="X15" s="257">
        <v>20</v>
      </c>
      <c r="Y15" s="257">
        <v>21</v>
      </c>
      <c r="Z15" s="257">
        <v>22</v>
      </c>
      <c r="AA15" s="257">
        <v>23</v>
      </c>
      <c r="AB15" s="257">
        <v>24</v>
      </c>
      <c r="AC15" s="257">
        <v>25</v>
      </c>
      <c r="AD15" s="257">
        <v>26</v>
      </c>
      <c r="AE15" s="257">
        <v>27</v>
      </c>
      <c r="AF15" s="257">
        <v>28</v>
      </c>
      <c r="AG15" s="257">
        <v>29</v>
      </c>
      <c r="AH15" s="257">
        <v>30</v>
      </c>
      <c r="AI15" s="257">
        <v>31</v>
      </c>
      <c r="AJ15" s="257">
        <v>32</v>
      </c>
      <c r="AK15" s="182"/>
      <c r="AL15" s="136" t="s">
        <v>543</v>
      </c>
      <c r="AM15" s="126" t="s">
        <v>556</v>
      </c>
      <c r="AN15" s="126" t="s">
        <v>555</v>
      </c>
      <c r="AO15" s="126" t="s">
        <v>557</v>
      </c>
      <c r="AP15" s="126" t="s">
        <v>558</v>
      </c>
      <c r="AQ15" s="126" t="s">
        <v>559</v>
      </c>
      <c r="AR15" s="126" t="s">
        <v>560</v>
      </c>
    </row>
    <row r="16" spans="1:44" ht="39">
      <c r="A16" s="127" t="s">
        <v>125</v>
      </c>
      <c r="B16" s="28" t="s">
        <v>573</v>
      </c>
      <c r="C16" s="32">
        <v>1000</v>
      </c>
      <c r="D16" s="32" t="s">
        <v>80</v>
      </c>
      <c r="E16" s="128" t="s">
        <v>125</v>
      </c>
      <c r="F16" s="128" t="s">
        <v>125</v>
      </c>
      <c r="G16" s="120">
        <f aca="true" t="shared" si="0" ref="G16:G30">SUM(I16,K16,O16,Q16)</f>
        <v>303762.99999999994</v>
      </c>
      <c r="H16" s="128" t="s">
        <v>125</v>
      </c>
      <c r="I16" s="119">
        <f>SUM(I17,I47,I72,I120,I135,I141,I156)</f>
        <v>183951.09999999995</v>
      </c>
      <c r="J16" s="128" t="s">
        <v>125</v>
      </c>
      <c r="K16" s="119">
        <f>SUM(K17,K47,K72,K120,K135,K141,K156)</f>
        <v>65530.5</v>
      </c>
      <c r="L16" s="128" t="s">
        <v>125</v>
      </c>
      <c r="M16" s="119">
        <f>SUM(M17,M47,M72,M120,M135,M141,M156)</f>
        <v>0</v>
      </c>
      <c r="N16" s="128" t="s">
        <v>125</v>
      </c>
      <c r="O16" s="119">
        <f>SUM(O17,O47,O72,O120,O135,O141,O156)</f>
        <v>11456.599999999999</v>
      </c>
      <c r="P16" s="128" t="s">
        <v>125</v>
      </c>
      <c r="Q16" s="119">
        <f>SUM(Q17,Q47,Q72,Q120,Q135,Q141,Q156)</f>
        <v>42824.8</v>
      </c>
      <c r="R16" s="128" t="s">
        <v>125</v>
      </c>
      <c r="S16" s="128" t="s">
        <v>125</v>
      </c>
      <c r="T16" s="120">
        <f>SUM(V16,Z16,AD16,AF16)</f>
        <v>309007.0999999999</v>
      </c>
      <c r="U16" s="128" t="s">
        <v>125</v>
      </c>
      <c r="V16" s="119">
        <f>SUM(V17,V47,V72,V120,V135,V141,V156)</f>
        <v>183951.09999999995</v>
      </c>
      <c r="W16" s="128" t="s">
        <v>125</v>
      </c>
      <c r="X16" s="119">
        <f>SUM(X17,X47,X72,X120,X135,X141,X156)</f>
        <v>0</v>
      </c>
      <c r="Y16" s="128" t="s">
        <v>125</v>
      </c>
      <c r="Z16" s="119">
        <f>SUM(Z17,Z47,Z72,Z120,Z135,Z141,Z156)</f>
        <v>65530.5</v>
      </c>
      <c r="AA16" s="128" t="s">
        <v>125</v>
      </c>
      <c r="AB16" s="119">
        <f>SUM(AB17,AB47,AB72,AB120,AB135,AB141,AB156)</f>
        <v>0</v>
      </c>
      <c r="AC16" s="128" t="s">
        <v>125</v>
      </c>
      <c r="AD16" s="119">
        <f>SUM(AD17,AD47,AD72,AD120,AD135,AD141,AD156)</f>
        <v>11634.8</v>
      </c>
      <c r="AE16" s="128" t="s">
        <v>125</v>
      </c>
      <c r="AF16" s="119">
        <f>SUM(AF17,AF47,AF72,AF120,AF135,AF141,AF156)</f>
        <v>47890.7</v>
      </c>
      <c r="AG16" s="128" t="s">
        <v>125</v>
      </c>
      <c r="AH16" s="119">
        <f>SUM(AH17,AH47,AH72,AH120,AH135,AH141,AH156)</f>
        <v>0</v>
      </c>
      <c r="AI16" s="128" t="s">
        <v>125</v>
      </c>
      <c r="AJ16" s="119">
        <f>SUM(AJ17,AJ47,AJ72,AJ120,AJ135,AJ141,AJ156)</f>
        <v>2590.6</v>
      </c>
      <c r="AK16" s="31"/>
      <c r="AL16" s="137" t="str">
        <f>"стр."&amp;C16</f>
        <v>стр.1000</v>
      </c>
      <c r="AM16" s="192">
        <f>IF(J16&gt;=L16,"",L16-J16)</f>
      </c>
      <c r="AN16" s="192">
        <f>IF(K16&gt;=M16,"",M16-K16)</f>
      </c>
      <c r="AO16" s="192">
        <f>IF(U16&gt;=W16,0,W16-U16)</f>
        <v>0</v>
      </c>
      <c r="AP16" s="192">
        <f>IF(V16&gt;=X16,0,X16-V16)</f>
        <v>0</v>
      </c>
      <c r="AQ16" s="192">
        <f>IF(Y16&gt;=AA16,0,AA16-Y16)</f>
        <v>0</v>
      </c>
      <c r="AR16" s="192">
        <f>IF(Z16&gt;=AB16,0,AB16-Z16)</f>
        <v>0</v>
      </c>
    </row>
    <row r="17" spans="1:44" ht="39">
      <c r="A17" s="127" t="s">
        <v>125</v>
      </c>
      <c r="B17" s="28" t="s">
        <v>143</v>
      </c>
      <c r="C17" s="32" t="s">
        <v>381</v>
      </c>
      <c r="D17" s="32" t="s">
        <v>80</v>
      </c>
      <c r="E17" s="128" t="s">
        <v>125</v>
      </c>
      <c r="F17" s="128" t="s">
        <v>125</v>
      </c>
      <c r="G17" s="120">
        <f t="shared" si="0"/>
        <v>90982.40000000001</v>
      </c>
      <c r="H17" s="128" t="s">
        <v>125</v>
      </c>
      <c r="I17" s="119">
        <f>SUM(I18:I20,I23:I46)</f>
        <v>24801.800000000003</v>
      </c>
      <c r="J17" s="128" t="s">
        <v>125</v>
      </c>
      <c r="K17" s="119">
        <f>SUM(K18:K46)</f>
        <v>65530.5</v>
      </c>
      <c r="L17" s="128" t="s">
        <v>125</v>
      </c>
      <c r="M17" s="119">
        <f>SUM(M18:M46)</f>
        <v>0</v>
      </c>
      <c r="N17" s="128" t="s">
        <v>125</v>
      </c>
      <c r="O17" s="119">
        <f>SUM(O18:O46)</f>
        <v>650.1</v>
      </c>
      <c r="P17" s="128" t="s">
        <v>125</v>
      </c>
      <c r="Q17" s="119">
        <f>SUM(Q18:Q46)</f>
        <v>0</v>
      </c>
      <c r="R17" s="128" t="s">
        <v>125</v>
      </c>
      <c r="S17" s="128" t="s">
        <v>125</v>
      </c>
      <c r="T17" s="120">
        <f>SUM(V17,Z17,AD17,AF17)</f>
        <v>91252.5</v>
      </c>
      <c r="U17" s="128" t="s">
        <v>125</v>
      </c>
      <c r="V17" s="119">
        <f>SUM(V18:V20,V23:V46)</f>
        <v>24801.800000000003</v>
      </c>
      <c r="W17" s="128" t="s">
        <v>125</v>
      </c>
      <c r="X17" s="119">
        <f>SUM(X18:X20,X23:X46)</f>
        <v>0</v>
      </c>
      <c r="Y17" s="128" t="s">
        <v>125</v>
      </c>
      <c r="Z17" s="119">
        <f>SUM(Z18:Z46)</f>
        <v>65530.5</v>
      </c>
      <c r="AA17" s="128" t="s">
        <v>125</v>
      </c>
      <c r="AB17" s="119">
        <f>SUM(AB18:AB46)</f>
        <v>0</v>
      </c>
      <c r="AC17" s="128" t="s">
        <v>125</v>
      </c>
      <c r="AD17" s="119">
        <f>SUM(AD18:AD46)</f>
        <v>854.9</v>
      </c>
      <c r="AE17" s="128" t="s">
        <v>125</v>
      </c>
      <c r="AF17" s="119">
        <f>SUM(AF18:AF46)</f>
        <v>65.3</v>
      </c>
      <c r="AG17" s="128" t="s">
        <v>125</v>
      </c>
      <c r="AH17" s="119">
        <f>SUM(AH18:AH46)</f>
        <v>0</v>
      </c>
      <c r="AI17" s="128" t="s">
        <v>125</v>
      </c>
      <c r="AJ17" s="119">
        <f>SUM(AJ18:AJ46)</f>
        <v>0</v>
      </c>
      <c r="AK17" s="31"/>
      <c r="AL17" s="137" t="str">
        <f aca="true" t="shared" si="1" ref="AL17:AL80">"стр."&amp;C17</f>
        <v>стр.2000</v>
      </c>
      <c r="AM17" s="192">
        <f aca="true" t="shared" si="2" ref="AM17:AM80">IF(J17&gt;=L17,"",L17-J17)</f>
      </c>
      <c r="AN17" s="192">
        <f aca="true" t="shared" si="3" ref="AN17:AN80">IF(K17&gt;=M17,"",M17-K17)</f>
      </c>
      <c r="AO17" s="192">
        <f aca="true" t="shared" si="4" ref="AO17:AO48">IF(U17&gt;=W17,0,W17-U17)</f>
        <v>0</v>
      </c>
      <c r="AP17" s="192">
        <f aca="true" t="shared" si="5" ref="AP17:AP80">IF(V17&gt;=X17,0,X17-V17)</f>
        <v>0</v>
      </c>
      <c r="AQ17" s="192">
        <f aca="true" t="shared" si="6" ref="AQ17:AQ80">IF(Y17&gt;=AA17,0,AA17-Y17)</f>
        <v>0</v>
      </c>
      <c r="AR17" s="192">
        <f aca="true" t="shared" si="7" ref="AR17:AR80">IF(Z17&gt;=AB17,0,AB17-Z17)</f>
        <v>0</v>
      </c>
    </row>
    <row r="18" spans="1:44" ht="26.25" hidden="1">
      <c r="A18" s="129" t="s">
        <v>142</v>
      </c>
      <c r="B18" s="177" t="s">
        <v>144</v>
      </c>
      <c r="C18" s="257">
        <v>2010</v>
      </c>
      <c r="D18" s="257" t="s">
        <v>81</v>
      </c>
      <c r="E18" s="115">
        <f>SUM(H18,J18,N18,P18)</f>
        <v>0</v>
      </c>
      <c r="F18" s="115">
        <f>IF(E18&lt;&gt;0,G18/E18*1000,0)</f>
        <v>0</v>
      </c>
      <c r="G18" s="115">
        <f>SUM(I18,K18,O18,Q18)</f>
        <v>0</v>
      </c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5">
        <f>SUM(U18,Y18,AC18,AE18)</f>
        <v>0</v>
      </c>
      <c r="S18" s="115">
        <f>IF(R18&lt;&gt;0,T18/R18*1000,0)</f>
        <v>0</v>
      </c>
      <c r="T18" s="115">
        <f>SUM(V18,Z18,AD18,AF18)</f>
        <v>0</v>
      </c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31"/>
      <c r="AL18" s="137" t="str">
        <f t="shared" si="1"/>
        <v>стр.2010</v>
      </c>
      <c r="AM18" s="192">
        <f t="shared" si="2"/>
      </c>
      <c r="AN18" s="192">
        <f t="shared" si="3"/>
      </c>
      <c r="AO18" s="192">
        <f t="shared" si="4"/>
        <v>0</v>
      </c>
      <c r="AP18" s="192">
        <f t="shared" si="5"/>
        <v>0</v>
      </c>
      <c r="AQ18" s="192">
        <f t="shared" si="6"/>
        <v>0</v>
      </c>
      <c r="AR18" s="192">
        <f t="shared" si="7"/>
        <v>0</v>
      </c>
    </row>
    <row r="19" spans="1:44" ht="26.25" hidden="1">
      <c r="A19" s="129" t="s">
        <v>275</v>
      </c>
      <c r="B19" s="177" t="s">
        <v>145</v>
      </c>
      <c r="C19" s="257" t="s">
        <v>382</v>
      </c>
      <c r="D19" s="257" t="s">
        <v>81</v>
      </c>
      <c r="E19" s="115">
        <f aca="true" t="shared" si="8" ref="E19:E71">SUM(H19,J19,N19,P19)</f>
        <v>0</v>
      </c>
      <c r="F19" s="115">
        <f>IF(E19&lt;&gt;0,G19/E19*1000,0)</f>
        <v>0</v>
      </c>
      <c r="G19" s="115">
        <f t="shared" si="0"/>
        <v>0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5">
        <f aca="true" t="shared" si="9" ref="R19:R46">SUM(U19,Y19,AC19,AE19)</f>
        <v>0</v>
      </c>
      <c r="S19" s="115">
        <f>IF(R19&lt;&gt;0,T19/R19*1000,0)</f>
        <v>0</v>
      </c>
      <c r="T19" s="115">
        <f aca="true" t="shared" si="10" ref="T19:T82">SUM(V19,Z19,AD19,AF19)</f>
        <v>0</v>
      </c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31"/>
      <c r="AL19" s="137" t="str">
        <f t="shared" si="1"/>
        <v>стр.2020</v>
      </c>
      <c r="AM19" s="192">
        <f t="shared" si="2"/>
      </c>
      <c r="AN19" s="192">
        <f t="shared" si="3"/>
      </c>
      <c r="AO19" s="192">
        <f t="shared" si="4"/>
        <v>0</v>
      </c>
      <c r="AP19" s="192">
        <f t="shared" si="5"/>
        <v>0</v>
      </c>
      <c r="AQ19" s="192">
        <f t="shared" si="6"/>
        <v>0</v>
      </c>
      <c r="AR19" s="192">
        <f t="shared" si="7"/>
        <v>0</v>
      </c>
    </row>
    <row r="20" spans="1:44" s="241" customFormat="1" ht="26.25">
      <c r="A20" s="129" t="s">
        <v>276</v>
      </c>
      <c r="B20" s="177" t="s">
        <v>146</v>
      </c>
      <c r="C20" s="257" t="s">
        <v>383</v>
      </c>
      <c r="D20" s="257" t="s">
        <v>81</v>
      </c>
      <c r="E20" s="115">
        <f t="shared" si="8"/>
        <v>53</v>
      </c>
      <c r="F20" s="115">
        <f>IF(E20&lt;&gt;0,G20/E20*1000,0)</f>
        <v>17898.11320754717</v>
      </c>
      <c r="G20" s="115">
        <f t="shared" si="0"/>
        <v>948.5999999999999</v>
      </c>
      <c r="H20" s="116">
        <v>50</v>
      </c>
      <c r="I20" s="116">
        <v>798.3</v>
      </c>
      <c r="J20" s="116"/>
      <c r="K20" s="116"/>
      <c r="L20" s="116"/>
      <c r="M20" s="116"/>
      <c r="N20" s="116">
        <v>3</v>
      </c>
      <c r="O20" s="116">
        <f>150.3</f>
        <v>150.3</v>
      </c>
      <c r="P20" s="116"/>
      <c r="Q20" s="116"/>
      <c r="R20" s="265">
        <f t="shared" si="9"/>
        <v>61.05</v>
      </c>
      <c r="S20" s="115">
        <f>IF(R20&lt;&gt;0,T20/R20*1000,0)</f>
        <v>17644.55364455364</v>
      </c>
      <c r="T20" s="115">
        <f t="shared" si="10"/>
        <v>1077.1999999999998</v>
      </c>
      <c r="U20" s="116">
        <v>50</v>
      </c>
      <c r="V20" s="116">
        <v>798.3</v>
      </c>
      <c r="W20" s="116"/>
      <c r="X20" s="116"/>
      <c r="Y20" s="116"/>
      <c r="Z20" s="116"/>
      <c r="AA20" s="116"/>
      <c r="AB20" s="116"/>
      <c r="AC20" s="273">
        <v>11.05</v>
      </c>
      <c r="AD20" s="116">
        <v>278.9</v>
      </c>
      <c r="AE20" s="116"/>
      <c r="AF20" s="116"/>
      <c r="AG20" s="116"/>
      <c r="AH20" s="116"/>
      <c r="AI20" s="116"/>
      <c r="AJ20" s="116"/>
      <c r="AK20" s="238"/>
      <c r="AL20" s="242" t="str">
        <f t="shared" si="1"/>
        <v>стр.2030</v>
      </c>
      <c r="AM20" s="243">
        <f t="shared" si="2"/>
      </c>
      <c r="AN20" s="243">
        <f t="shared" si="3"/>
      </c>
      <c r="AO20" s="243">
        <f t="shared" si="4"/>
        <v>0</v>
      </c>
      <c r="AP20" s="243">
        <f t="shared" si="5"/>
        <v>0</v>
      </c>
      <c r="AQ20" s="243">
        <f t="shared" si="6"/>
        <v>0</v>
      </c>
      <c r="AR20" s="243">
        <f t="shared" si="7"/>
        <v>0</v>
      </c>
    </row>
    <row r="21" spans="1:44" s="241" customFormat="1" ht="39" hidden="1">
      <c r="A21" s="129" t="s">
        <v>277</v>
      </c>
      <c r="B21" s="177" t="s">
        <v>147</v>
      </c>
      <c r="C21" s="257" t="s">
        <v>384</v>
      </c>
      <c r="D21" s="117" t="s">
        <v>544</v>
      </c>
      <c r="E21" s="115">
        <f>SUM(J21,N21,P21)</f>
        <v>0</v>
      </c>
      <c r="F21" s="115">
        <f aca="true" t="shared" si="11" ref="F21:F26">IF(E21&lt;&gt;0,G21/E21*1000,0)</f>
        <v>0</v>
      </c>
      <c r="G21" s="115">
        <f>SUM(K21,O21,Q21)</f>
        <v>0</v>
      </c>
      <c r="H21" s="130" t="s">
        <v>125</v>
      </c>
      <c r="I21" s="130" t="s">
        <v>125</v>
      </c>
      <c r="J21" s="116"/>
      <c r="K21" s="116"/>
      <c r="L21" s="116"/>
      <c r="M21" s="116"/>
      <c r="N21" s="116"/>
      <c r="O21" s="116"/>
      <c r="P21" s="116"/>
      <c r="Q21" s="116"/>
      <c r="R21" s="115">
        <f>SUM(Y21,AC21,AE21)</f>
        <v>0</v>
      </c>
      <c r="S21" s="115">
        <f aca="true" t="shared" si="12" ref="S21:S26">IF(R21&lt;&gt;0,T21/R21*1000,0)</f>
        <v>0</v>
      </c>
      <c r="T21" s="115">
        <f>SUM(Z21,AD21,AF21)</f>
        <v>0</v>
      </c>
      <c r="U21" s="130" t="s">
        <v>125</v>
      </c>
      <c r="V21" s="130" t="s">
        <v>125</v>
      </c>
      <c r="W21" s="130" t="s">
        <v>125</v>
      </c>
      <c r="X21" s="130" t="s">
        <v>125</v>
      </c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238"/>
      <c r="AL21" s="242" t="str">
        <f t="shared" si="1"/>
        <v>стр.2040</v>
      </c>
      <c r="AM21" s="243">
        <f t="shared" si="2"/>
      </c>
      <c r="AN21" s="243">
        <f t="shared" si="3"/>
      </c>
      <c r="AO21" s="243">
        <f t="shared" si="4"/>
        <v>0</v>
      </c>
      <c r="AP21" s="243">
        <f t="shared" si="5"/>
        <v>0</v>
      </c>
      <c r="AQ21" s="243">
        <f t="shared" si="6"/>
        <v>0</v>
      </c>
      <c r="AR21" s="243">
        <f t="shared" si="7"/>
        <v>0</v>
      </c>
    </row>
    <row r="22" spans="1:44" s="241" customFormat="1" ht="39" hidden="1">
      <c r="A22" s="129" t="s">
        <v>278</v>
      </c>
      <c r="B22" s="177" t="s">
        <v>148</v>
      </c>
      <c r="C22" s="117" t="s">
        <v>385</v>
      </c>
      <c r="D22" s="117" t="s">
        <v>544</v>
      </c>
      <c r="E22" s="115">
        <f>SUM(J22,N22,P22)</f>
        <v>0</v>
      </c>
      <c r="F22" s="115">
        <f t="shared" si="11"/>
        <v>0</v>
      </c>
      <c r="G22" s="115">
        <f>SUM(K22,O22,Q22)</f>
        <v>0</v>
      </c>
      <c r="H22" s="130" t="s">
        <v>125</v>
      </c>
      <c r="I22" s="130" t="s">
        <v>125</v>
      </c>
      <c r="J22" s="116"/>
      <c r="K22" s="116"/>
      <c r="L22" s="116"/>
      <c r="M22" s="116"/>
      <c r="N22" s="116"/>
      <c r="O22" s="116"/>
      <c r="P22" s="116"/>
      <c r="Q22" s="116"/>
      <c r="R22" s="115">
        <f>SUM(Y22,AC22,AE22)</f>
        <v>0</v>
      </c>
      <c r="S22" s="115">
        <f t="shared" si="12"/>
        <v>0</v>
      </c>
      <c r="T22" s="115">
        <f>SUM(Z22,AD22,AF22)</f>
        <v>0</v>
      </c>
      <c r="U22" s="130" t="s">
        <v>125</v>
      </c>
      <c r="V22" s="130" t="s">
        <v>125</v>
      </c>
      <c r="W22" s="130" t="s">
        <v>125</v>
      </c>
      <c r="X22" s="130" t="s">
        <v>125</v>
      </c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238"/>
      <c r="AL22" s="242" t="str">
        <f t="shared" si="1"/>
        <v>стр.2050</v>
      </c>
      <c r="AM22" s="243">
        <f t="shared" si="2"/>
      </c>
      <c r="AN22" s="243">
        <f t="shared" si="3"/>
      </c>
      <c r="AO22" s="243">
        <f t="shared" si="4"/>
        <v>0</v>
      </c>
      <c r="AP22" s="243">
        <f t="shared" si="5"/>
        <v>0</v>
      </c>
      <c r="AQ22" s="243">
        <f t="shared" si="6"/>
        <v>0</v>
      </c>
      <c r="AR22" s="243">
        <f t="shared" si="7"/>
        <v>0</v>
      </c>
    </row>
    <row r="23" spans="1:44" s="241" customFormat="1" ht="39" hidden="1">
      <c r="A23" s="129" t="s">
        <v>279</v>
      </c>
      <c r="B23" s="177" t="s">
        <v>149</v>
      </c>
      <c r="C23" s="117" t="s">
        <v>389</v>
      </c>
      <c r="D23" s="117" t="s">
        <v>544</v>
      </c>
      <c r="E23" s="115">
        <f t="shared" si="8"/>
        <v>0</v>
      </c>
      <c r="F23" s="115">
        <f t="shared" si="11"/>
        <v>0</v>
      </c>
      <c r="G23" s="115">
        <f t="shared" si="0"/>
        <v>0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5">
        <f t="shared" si="9"/>
        <v>0</v>
      </c>
      <c r="S23" s="115">
        <f t="shared" si="12"/>
        <v>0</v>
      </c>
      <c r="T23" s="115">
        <f t="shared" si="10"/>
        <v>0</v>
      </c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238"/>
      <c r="AL23" s="242" t="str">
        <f t="shared" si="1"/>
        <v>стр.2060</v>
      </c>
      <c r="AM23" s="243">
        <f t="shared" si="2"/>
      </c>
      <c r="AN23" s="243">
        <f t="shared" si="3"/>
      </c>
      <c r="AO23" s="243">
        <f t="shared" si="4"/>
        <v>0</v>
      </c>
      <c r="AP23" s="243">
        <f t="shared" si="5"/>
        <v>0</v>
      </c>
      <c r="AQ23" s="243">
        <f t="shared" si="6"/>
        <v>0</v>
      </c>
      <c r="AR23" s="243">
        <f t="shared" si="7"/>
        <v>0</v>
      </c>
    </row>
    <row r="24" spans="1:44" s="241" customFormat="1" ht="39" hidden="1">
      <c r="A24" s="129" t="s">
        <v>280</v>
      </c>
      <c r="B24" s="177" t="s">
        <v>150</v>
      </c>
      <c r="C24" s="117" t="s">
        <v>386</v>
      </c>
      <c r="D24" s="117" t="s">
        <v>544</v>
      </c>
      <c r="E24" s="115">
        <f t="shared" si="8"/>
        <v>0</v>
      </c>
      <c r="F24" s="115">
        <f t="shared" si="11"/>
        <v>0</v>
      </c>
      <c r="G24" s="115">
        <f t="shared" si="0"/>
        <v>0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5">
        <f t="shared" si="9"/>
        <v>0</v>
      </c>
      <c r="S24" s="115">
        <f t="shared" si="12"/>
        <v>0</v>
      </c>
      <c r="T24" s="115">
        <f t="shared" si="10"/>
        <v>0</v>
      </c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238"/>
      <c r="AL24" s="242" t="str">
        <f t="shared" si="1"/>
        <v>стр.2070</v>
      </c>
      <c r="AM24" s="243">
        <f t="shared" si="2"/>
      </c>
      <c r="AN24" s="243">
        <f t="shared" si="3"/>
      </c>
      <c r="AO24" s="243">
        <f t="shared" si="4"/>
        <v>0</v>
      </c>
      <c r="AP24" s="243">
        <f t="shared" si="5"/>
        <v>0</v>
      </c>
      <c r="AQ24" s="243">
        <f t="shared" si="6"/>
        <v>0</v>
      </c>
      <c r="AR24" s="243">
        <f t="shared" si="7"/>
        <v>0</v>
      </c>
    </row>
    <row r="25" spans="1:44" s="241" customFormat="1" ht="39" hidden="1">
      <c r="A25" s="129" t="s">
        <v>281</v>
      </c>
      <c r="B25" s="177" t="s">
        <v>151</v>
      </c>
      <c r="C25" s="117" t="s">
        <v>387</v>
      </c>
      <c r="D25" s="117" t="s">
        <v>544</v>
      </c>
      <c r="E25" s="115">
        <f t="shared" si="8"/>
        <v>0</v>
      </c>
      <c r="F25" s="115">
        <f t="shared" si="11"/>
        <v>0</v>
      </c>
      <c r="G25" s="115">
        <f t="shared" si="0"/>
        <v>0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5">
        <f t="shared" si="9"/>
        <v>0</v>
      </c>
      <c r="S25" s="115">
        <f t="shared" si="12"/>
        <v>0</v>
      </c>
      <c r="T25" s="115">
        <f t="shared" si="10"/>
        <v>0</v>
      </c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238"/>
      <c r="AL25" s="242" t="str">
        <f t="shared" si="1"/>
        <v>стр.2080</v>
      </c>
      <c r="AM25" s="243">
        <f t="shared" si="2"/>
      </c>
      <c r="AN25" s="243">
        <f t="shared" si="3"/>
      </c>
      <c r="AO25" s="243">
        <f t="shared" si="4"/>
        <v>0</v>
      </c>
      <c r="AP25" s="243">
        <f t="shared" si="5"/>
        <v>0</v>
      </c>
      <c r="AQ25" s="243">
        <f t="shared" si="6"/>
        <v>0</v>
      </c>
      <c r="AR25" s="243">
        <f t="shared" si="7"/>
        <v>0</v>
      </c>
    </row>
    <row r="26" spans="1:44" s="241" customFormat="1" ht="39" hidden="1">
      <c r="A26" s="129" t="s">
        <v>282</v>
      </c>
      <c r="B26" s="177" t="s">
        <v>152</v>
      </c>
      <c r="C26" s="117" t="s">
        <v>388</v>
      </c>
      <c r="D26" s="117" t="s">
        <v>544</v>
      </c>
      <c r="E26" s="115">
        <f t="shared" si="8"/>
        <v>0</v>
      </c>
      <c r="F26" s="115">
        <f t="shared" si="11"/>
        <v>0</v>
      </c>
      <c r="G26" s="115">
        <f t="shared" si="0"/>
        <v>0</v>
      </c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5">
        <f t="shared" si="9"/>
        <v>0</v>
      </c>
      <c r="S26" s="115">
        <f t="shared" si="12"/>
        <v>0</v>
      </c>
      <c r="T26" s="115">
        <f t="shared" si="10"/>
        <v>0</v>
      </c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238"/>
      <c r="AL26" s="242" t="str">
        <f t="shared" si="1"/>
        <v>стр.2090</v>
      </c>
      <c r="AM26" s="243">
        <f t="shared" si="2"/>
      </c>
      <c r="AN26" s="243">
        <f t="shared" si="3"/>
      </c>
      <c r="AO26" s="243">
        <f t="shared" si="4"/>
        <v>0</v>
      </c>
      <c r="AP26" s="243">
        <f t="shared" si="5"/>
        <v>0</v>
      </c>
      <c r="AQ26" s="243">
        <f t="shared" si="6"/>
        <v>0</v>
      </c>
      <c r="AR26" s="243">
        <f t="shared" si="7"/>
        <v>0</v>
      </c>
    </row>
    <row r="27" spans="1:44" s="241" customFormat="1" ht="12.75">
      <c r="A27" s="129" t="s">
        <v>283</v>
      </c>
      <c r="B27" s="177" t="s">
        <v>133</v>
      </c>
      <c r="C27" s="117" t="s">
        <v>390</v>
      </c>
      <c r="D27" s="117" t="s">
        <v>81</v>
      </c>
      <c r="E27" s="115">
        <f t="shared" si="8"/>
        <v>2.5</v>
      </c>
      <c r="F27" s="115">
        <f>IF(E27&lt;&gt;0,G27/E27*1000,0)</f>
        <v>154160</v>
      </c>
      <c r="G27" s="115">
        <f t="shared" si="0"/>
        <v>385.4</v>
      </c>
      <c r="H27" s="116">
        <v>2.5</v>
      </c>
      <c r="I27" s="116">
        <v>385.4</v>
      </c>
      <c r="J27" s="116"/>
      <c r="K27" s="116"/>
      <c r="L27" s="116"/>
      <c r="M27" s="116"/>
      <c r="N27" s="116"/>
      <c r="O27" s="116"/>
      <c r="P27" s="116"/>
      <c r="Q27" s="116"/>
      <c r="R27" s="115">
        <f t="shared" si="9"/>
        <v>2.5</v>
      </c>
      <c r="S27" s="115">
        <f>IF(R27&lt;&gt;0,T27/R27*1000,0)</f>
        <v>154160</v>
      </c>
      <c r="T27" s="115">
        <f t="shared" si="10"/>
        <v>385.4</v>
      </c>
      <c r="U27" s="116">
        <v>2.5</v>
      </c>
      <c r="V27" s="116">
        <v>385.4</v>
      </c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238"/>
      <c r="AL27" s="242" t="str">
        <f t="shared" si="1"/>
        <v>стр.2100</v>
      </c>
      <c r="AM27" s="243">
        <f t="shared" si="2"/>
      </c>
      <c r="AN27" s="243">
        <f t="shared" si="3"/>
      </c>
      <c r="AO27" s="243">
        <f t="shared" si="4"/>
        <v>0</v>
      </c>
      <c r="AP27" s="243">
        <f t="shared" si="5"/>
        <v>0</v>
      </c>
      <c r="AQ27" s="243">
        <f t="shared" si="6"/>
        <v>0</v>
      </c>
      <c r="AR27" s="243">
        <f t="shared" si="7"/>
        <v>0</v>
      </c>
    </row>
    <row r="28" spans="1:44" s="241" customFormat="1" ht="26.25">
      <c r="A28" s="129" t="s">
        <v>284</v>
      </c>
      <c r="B28" s="177" t="s">
        <v>134</v>
      </c>
      <c r="C28" s="117" t="s">
        <v>391</v>
      </c>
      <c r="D28" s="117" t="s">
        <v>81</v>
      </c>
      <c r="E28" s="115">
        <f t="shared" si="8"/>
        <v>999</v>
      </c>
      <c r="F28" s="115">
        <f>IF(E28&lt;&gt;0,G28/E28*1000,0)</f>
        <v>439.83983983983984</v>
      </c>
      <c r="G28" s="115">
        <f t="shared" si="0"/>
        <v>439.4</v>
      </c>
      <c r="H28" s="116">
        <v>945</v>
      </c>
      <c r="I28" s="116">
        <v>415.4</v>
      </c>
      <c r="J28" s="116"/>
      <c r="K28" s="116"/>
      <c r="L28" s="116"/>
      <c r="M28" s="116"/>
      <c r="N28" s="116">
        <v>54</v>
      </c>
      <c r="O28" s="116">
        <v>24</v>
      </c>
      <c r="P28" s="116"/>
      <c r="Q28" s="116"/>
      <c r="R28" s="115">
        <f t="shared" si="9"/>
        <v>1048.88</v>
      </c>
      <c r="S28" s="265">
        <f>IF(R28&lt;&gt;0,T28/R28*1000,0)</f>
        <v>437.8956601327129</v>
      </c>
      <c r="T28" s="115">
        <f t="shared" si="10"/>
        <v>459.29999999999995</v>
      </c>
      <c r="U28" s="116">
        <v>945</v>
      </c>
      <c r="V28" s="116">
        <v>415.4</v>
      </c>
      <c r="W28" s="116"/>
      <c r="X28" s="116"/>
      <c r="Y28" s="116"/>
      <c r="Z28" s="116"/>
      <c r="AA28" s="116"/>
      <c r="AB28" s="116"/>
      <c r="AC28" s="273">
        <v>90.88</v>
      </c>
      <c r="AD28" s="116">
        <v>38.2</v>
      </c>
      <c r="AE28" s="116">
        <v>13</v>
      </c>
      <c r="AF28" s="116">
        <v>5.7</v>
      </c>
      <c r="AG28" s="116"/>
      <c r="AH28" s="116"/>
      <c r="AI28" s="116"/>
      <c r="AJ28" s="116"/>
      <c r="AK28" s="238"/>
      <c r="AL28" s="242" t="str">
        <f t="shared" si="1"/>
        <v>стр.2110</v>
      </c>
      <c r="AM28" s="243">
        <f t="shared" si="2"/>
      </c>
      <c r="AN28" s="243">
        <f t="shared" si="3"/>
      </c>
      <c r="AO28" s="243">
        <f t="shared" si="4"/>
        <v>0</v>
      </c>
      <c r="AP28" s="243">
        <f t="shared" si="5"/>
        <v>0</v>
      </c>
      <c r="AQ28" s="243">
        <f t="shared" si="6"/>
        <v>0</v>
      </c>
      <c r="AR28" s="243">
        <f t="shared" si="7"/>
        <v>0</v>
      </c>
    </row>
    <row r="29" spans="1:44" s="241" customFormat="1" ht="26.25">
      <c r="A29" s="129" t="s">
        <v>285</v>
      </c>
      <c r="B29" s="177" t="s">
        <v>120</v>
      </c>
      <c r="C29" s="117" t="s">
        <v>392</v>
      </c>
      <c r="D29" s="117" t="s">
        <v>139</v>
      </c>
      <c r="E29" s="147">
        <f t="shared" si="8"/>
        <v>2</v>
      </c>
      <c r="F29" s="115">
        <f>IF(E29&lt;&gt;0,G29/E29*1000,0)</f>
        <v>86750</v>
      </c>
      <c r="G29" s="115">
        <f t="shared" si="0"/>
        <v>173.5</v>
      </c>
      <c r="H29" s="118">
        <v>2</v>
      </c>
      <c r="I29" s="116">
        <v>173.5</v>
      </c>
      <c r="J29" s="118"/>
      <c r="K29" s="116"/>
      <c r="L29" s="118"/>
      <c r="M29" s="116"/>
      <c r="N29" s="118"/>
      <c r="O29" s="116"/>
      <c r="P29" s="118"/>
      <c r="Q29" s="116"/>
      <c r="R29" s="147">
        <f t="shared" si="9"/>
        <v>2</v>
      </c>
      <c r="S29" s="115">
        <f>IF(R29&lt;&gt;0,T29/R29*1000,0)</f>
        <v>86750</v>
      </c>
      <c r="T29" s="115">
        <f t="shared" si="10"/>
        <v>173.5</v>
      </c>
      <c r="U29" s="118">
        <v>2</v>
      </c>
      <c r="V29" s="116">
        <v>173.5</v>
      </c>
      <c r="W29" s="118"/>
      <c r="X29" s="116"/>
      <c r="Y29" s="118"/>
      <c r="Z29" s="116"/>
      <c r="AA29" s="118"/>
      <c r="AB29" s="116"/>
      <c r="AC29" s="118"/>
      <c r="AD29" s="116"/>
      <c r="AE29" s="118"/>
      <c r="AF29" s="116"/>
      <c r="AG29" s="118"/>
      <c r="AH29" s="116"/>
      <c r="AI29" s="118"/>
      <c r="AJ29" s="116"/>
      <c r="AK29" s="238"/>
      <c r="AL29" s="242" t="str">
        <f t="shared" si="1"/>
        <v>стр.2120</v>
      </c>
      <c r="AM29" s="243">
        <f t="shared" si="2"/>
      </c>
      <c r="AN29" s="243">
        <f t="shared" si="3"/>
      </c>
      <c r="AO29" s="243">
        <f t="shared" si="4"/>
        <v>0</v>
      </c>
      <c r="AP29" s="243">
        <f t="shared" si="5"/>
        <v>0</v>
      </c>
      <c r="AQ29" s="243">
        <f t="shared" si="6"/>
        <v>0</v>
      </c>
      <c r="AR29" s="243">
        <f t="shared" si="7"/>
        <v>0</v>
      </c>
    </row>
    <row r="30" spans="1:44" s="241" customFormat="1" ht="12.75" hidden="1">
      <c r="A30" s="129" t="s">
        <v>286</v>
      </c>
      <c r="B30" s="177" t="s">
        <v>121</v>
      </c>
      <c r="C30" s="117" t="s">
        <v>393</v>
      </c>
      <c r="D30" s="117" t="s">
        <v>79</v>
      </c>
      <c r="E30" s="115">
        <f t="shared" si="8"/>
        <v>0</v>
      </c>
      <c r="F30" s="115">
        <f>IF(E30&lt;&gt;0,G30/E30*1000,0)</f>
        <v>0</v>
      </c>
      <c r="G30" s="115">
        <f t="shared" si="0"/>
        <v>0</v>
      </c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5">
        <f t="shared" si="9"/>
        <v>0</v>
      </c>
      <c r="S30" s="115">
        <f>IF(R30&lt;&gt;0,T30/R30*1000,0)</f>
        <v>0</v>
      </c>
      <c r="T30" s="115">
        <f t="shared" si="10"/>
        <v>0</v>
      </c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238"/>
      <c r="AL30" s="242" t="str">
        <f t="shared" si="1"/>
        <v>стр.2130</v>
      </c>
      <c r="AM30" s="243">
        <f t="shared" si="2"/>
      </c>
      <c r="AN30" s="243">
        <f t="shared" si="3"/>
      </c>
      <c r="AO30" s="243">
        <f t="shared" si="4"/>
        <v>0</v>
      </c>
      <c r="AP30" s="243">
        <f t="shared" si="5"/>
        <v>0</v>
      </c>
      <c r="AQ30" s="243">
        <f t="shared" si="6"/>
        <v>0</v>
      </c>
      <c r="AR30" s="243">
        <f t="shared" si="7"/>
        <v>0</v>
      </c>
    </row>
    <row r="31" spans="1:44" s="241" customFormat="1" ht="39" hidden="1">
      <c r="A31" s="129" t="s">
        <v>287</v>
      </c>
      <c r="B31" s="177" t="s">
        <v>153</v>
      </c>
      <c r="C31" s="257" t="s">
        <v>394</v>
      </c>
      <c r="D31" s="257" t="s">
        <v>79</v>
      </c>
      <c r="E31" s="115">
        <f t="shared" si="8"/>
        <v>0</v>
      </c>
      <c r="F31" s="115">
        <f aca="true" t="shared" si="13" ref="F31:F38">IF(E31&lt;&gt;0,G31/E31*1000,0)</f>
        <v>0</v>
      </c>
      <c r="G31" s="115">
        <f aca="true" t="shared" si="14" ref="G31:G38">SUM(I31,K31,O31,Q31)</f>
        <v>0</v>
      </c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5">
        <f t="shared" si="9"/>
        <v>0</v>
      </c>
      <c r="S31" s="115">
        <f aca="true" t="shared" si="15" ref="S31:S45">IF(R31&lt;&gt;0,T31/R31*1000,0)</f>
        <v>0</v>
      </c>
      <c r="T31" s="115">
        <f t="shared" si="10"/>
        <v>0</v>
      </c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238"/>
      <c r="AL31" s="242" t="str">
        <f t="shared" si="1"/>
        <v>стр.2140</v>
      </c>
      <c r="AM31" s="243">
        <f t="shared" si="2"/>
      </c>
      <c r="AN31" s="243">
        <f t="shared" si="3"/>
      </c>
      <c r="AO31" s="243">
        <f t="shared" si="4"/>
        <v>0</v>
      </c>
      <c r="AP31" s="243">
        <f t="shared" si="5"/>
        <v>0</v>
      </c>
      <c r="AQ31" s="243">
        <f t="shared" si="6"/>
        <v>0</v>
      </c>
      <c r="AR31" s="243">
        <f t="shared" si="7"/>
        <v>0</v>
      </c>
    </row>
    <row r="32" spans="1:44" s="241" customFormat="1" ht="52.5">
      <c r="A32" s="129" t="s">
        <v>288</v>
      </c>
      <c r="B32" s="177" t="s">
        <v>122</v>
      </c>
      <c r="C32" s="257" t="s">
        <v>395</v>
      </c>
      <c r="D32" s="257" t="s">
        <v>79</v>
      </c>
      <c r="E32" s="115">
        <f t="shared" si="8"/>
        <v>80</v>
      </c>
      <c r="F32" s="115">
        <f t="shared" si="13"/>
        <v>1351.2499999999998</v>
      </c>
      <c r="G32" s="115">
        <f t="shared" si="14"/>
        <v>108.1</v>
      </c>
      <c r="H32" s="116">
        <v>80</v>
      </c>
      <c r="I32" s="116">
        <v>108.1</v>
      </c>
      <c r="J32" s="116"/>
      <c r="K32" s="116"/>
      <c r="L32" s="116"/>
      <c r="M32" s="116"/>
      <c r="N32" s="116"/>
      <c r="O32" s="116"/>
      <c r="P32" s="116"/>
      <c r="Q32" s="116"/>
      <c r="R32" s="115">
        <f t="shared" si="9"/>
        <v>80</v>
      </c>
      <c r="S32" s="115">
        <f t="shared" si="15"/>
        <v>1351.2499999999998</v>
      </c>
      <c r="T32" s="115">
        <f t="shared" si="10"/>
        <v>108.1</v>
      </c>
      <c r="U32" s="116">
        <v>80</v>
      </c>
      <c r="V32" s="116">
        <v>108.1</v>
      </c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238"/>
      <c r="AL32" s="242" t="str">
        <f t="shared" si="1"/>
        <v>стр.2150</v>
      </c>
      <c r="AM32" s="243">
        <f t="shared" si="2"/>
      </c>
      <c r="AN32" s="243">
        <f t="shared" si="3"/>
      </c>
      <c r="AO32" s="243">
        <f t="shared" si="4"/>
        <v>0</v>
      </c>
      <c r="AP32" s="243">
        <f t="shared" si="5"/>
        <v>0</v>
      </c>
      <c r="AQ32" s="243">
        <f t="shared" si="6"/>
        <v>0</v>
      </c>
      <c r="AR32" s="243">
        <f t="shared" si="7"/>
        <v>0</v>
      </c>
    </row>
    <row r="33" spans="1:44" s="241" customFormat="1" ht="26.25">
      <c r="A33" s="129" t="s">
        <v>289</v>
      </c>
      <c r="B33" s="177" t="s">
        <v>135</v>
      </c>
      <c r="C33" s="257" t="s">
        <v>396</v>
      </c>
      <c r="D33" s="257" t="s">
        <v>81</v>
      </c>
      <c r="E33" s="115">
        <f t="shared" si="8"/>
        <v>54</v>
      </c>
      <c r="F33" s="115">
        <f t="shared" si="13"/>
        <v>31531.48148148148</v>
      </c>
      <c r="G33" s="115">
        <f t="shared" si="14"/>
        <v>1702.7</v>
      </c>
      <c r="H33" s="116">
        <v>52</v>
      </c>
      <c r="I33" s="116">
        <v>1651.9</v>
      </c>
      <c r="J33" s="116"/>
      <c r="K33" s="116"/>
      <c r="L33" s="116"/>
      <c r="M33" s="116"/>
      <c r="N33" s="116">
        <v>2</v>
      </c>
      <c r="O33" s="116">
        <v>50.8</v>
      </c>
      <c r="P33" s="116"/>
      <c r="Q33" s="116"/>
      <c r="R33" s="265">
        <f t="shared" si="9"/>
        <v>54</v>
      </c>
      <c r="S33" s="115">
        <f t="shared" si="15"/>
        <v>31531.48148148148</v>
      </c>
      <c r="T33" s="115">
        <f t="shared" si="10"/>
        <v>1702.7</v>
      </c>
      <c r="U33" s="116">
        <v>52</v>
      </c>
      <c r="V33" s="116">
        <v>1651.9</v>
      </c>
      <c r="W33" s="116"/>
      <c r="X33" s="116"/>
      <c r="Y33" s="116"/>
      <c r="Z33" s="116"/>
      <c r="AA33" s="116"/>
      <c r="AB33" s="116"/>
      <c r="AC33" s="116">
        <v>2</v>
      </c>
      <c r="AD33" s="116">
        <v>50.8</v>
      </c>
      <c r="AE33" s="116"/>
      <c r="AF33" s="116"/>
      <c r="AG33" s="116"/>
      <c r="AH33" s="116"/>
      <c r="AI33" s="116"/>
      <c r="AJ33" s="116"/>
      <c r="AK33" s="238"/>
      <c r="AL33" s="242" t="str">
        <f t="shared" si="1"/>
        <v>стр.2160</v>
      </c>
      <c r="AM33" s="243">
        <f t="shared" si="2"/>
      </c>
      <c r="AN33" s="243">
        <f t="shared" si="3"/>
      </c>
      <c r="AO33" s="243">
        <f t="shared" si="4"/>
        <v>0</v>
      </c>
      <c r="AP33" s="243">
        <f t="shared" si="5"/>
        <v>0</v>
      </c>
      <c r="AQ33" s="243">
        <f t="shared" si="6"/>
        <v>0</v>
      </c>
      <c r="AR33" s="243">
        <f t="shared" si="7"/>
        <v>0</v>
      </c>
    </row>
    <row r="34" spans="1:44" s="241" customFormat="1" ht="26.25">
      <c r="A34" s="129" t="s">
        <v>290</v>
      </c>
      <c r="B34" s="177" t="s">
        <v>154</v>
      </c>
      <c r="C34" s="257" t="s">
        <v>397</v>
      </c>
      <c r="D34" s="257" t="s">
        <v>81</v>
      </c>
      <c r="E34" s="115">
        <f t="shared" si="8"/>
        <v>8300</v>
      </c>
      <c r="F34" s="115">
        <f t="shared" si="13"/>
        <v>318.60240963855426</v>
      </c>
      <c r="G34" s="115">
        <f t="shared" si="14"/>
        <v>2644.4</v>
      </c>
      <c r="H34" s="116">
        <v>7850</v>
      </c>
      <c r="I34" s="116">
        <v>2515.6</v>
      </c>
      <c r="J34" s="116"/>
      <c r="K34" s="116"/>
      <c r="L34" s="116"/>
      <c r="M34" s="116"/>
      <c r="N34" s="116">
        <v>450</v>
      </c>
      <c r="O34" s="116">
        <v>128.8</v>
      </c>
      <c r="P34" s="116"/>
      <c r="Q34" s="116"/>
      <c r="R34" s="265">
        <f t="shared" si="9"/>
        <v>8535.26</v>
      </c>
      <c r="S34" s="115">
        <f t="shared" si="15"/>
        <v>318.9358027757795</v>
      </c>
      <c r="T34" s="115">
        <f t="shared" si="10"/>
        <v>2722.2</v>
      </c>
      <c r="U34" s="116">
        <v>7850</v>
      </c>
      <c r="V34" s="116">
        <v>2515.6</v>
      </c>
      <c r="W34" s="116"/>
      <c r="X34" s="116"/>
      <c r="Y34" s="116"/>
      <c r="Z34" s="116"/>
      <c r="AA34" s="116"/>
      <c r="AB34" s="116"/>
      <c r="AC34" s="274">
        <v>518.34</v>
      </c>
      <c r="AD34" s="116">
        <v>168.1</v>
      </c>
      <c r="AE34" s="273">
        <v>166.92</v>
      </c>
      <c r="AF34" s="116">
        <v>38.5</v>
      </c>
      <c r="AG34" s="116"/>
      <c r="AH34" s="116"/>
      <c r="AI34" s="116"/>
      <c r="AJ34" s="116"/>
      <c r="AK34" s="238"/>
      <c r="AL34" s="242" t="str">
        <f t="shared" si="1"/>
        <v>стр.2170</v>
      </c>
      <c r="AM34" s="243">
        <f t="shared" si="2"/>
      </c>
      <c r="AN34" s="243">
        <f t="shared" si="3"/>
      </c>
      <c r="AO34" s="243">
        <f t="shared" si="4"/>
        <v>0</v>
      </c>
      <c r="AP34" s="243">
        <f t="shared" si="5"/>
        <v>0</v>
      </c>
      <c r="AQ34" s="243">
        <f t="shared" si="6"/>
        <v>0</v>
      </c>
      <c r="AR34" s="243">
        <f t="shared" si="7"/>
        <v>0</v>
      </c>
    </row>
    <row r="35" spans="1:44" s="241" customFormat="1" ht="26.25">
      <c r="A35" s="129" t="s">
        <v>291</v>
      </c>
      <c r="B35" s="177" t="s">
        <v>155</v>
      </c>
      <c r="C35" s="257" t="s">
        <v>398</v>
      </c>
      <c r="D35" s="257" t="s">
        <v>139</v>
      </c>
      <c r="E35" s="147">
        <f t="shared" si="8"/>
        <v>5</v>
      </c>
      <c r="F35" s="115">
        <f t="shared" si="13"/>
        <v>42320</v>
      </c>
      <c r="G35" s="115">
        <f t="shared" si="14"/>
        <v>211.6</v>
      </c>
      <c r="H35" s="118">
        <v>3</v>
      </c>
      <c r="I35" s="116">
        <v>138</v>
      </c>
      <c r="J35" s="118"/>
      <c r="K35" s="116"/>
      <c r="L35" s="118"/>
      <c r="M35" s="116"/>
      <c r="N35" s="118">
        <v>2</v>
      </c>
      <c r="O35" s="116">
        <v>73.6</v>
      </c>
      <c r="P35" s="118"/>
      <c r="Q35" s="116"/>
      <c r="R35" s="147">
        <f t="shared" si="9"/>
        <v>7</v>
      </c>
      <c r="S35" s="115">
        <f t="shared" si="15"/>
        <v>24285.714285714286</v>
      </c>
      <c r="T35" s="115">
        <f t="shared" si="10"/>
        <v>170</v>
      </c>
      <c r="U35" s="118">
        <v>3</v>
      </c>
      <c r="V35" s="116">
        <v>138</v>
      </c>
      <c r="W35" s="118"/>
      <c r="X35" s="116"/>
      <c r="Y35" s="118"/>
      <c r="Z35" s="116"/>
      <c r="AA35" s="118"/>
      <c r="AB35" s="116"/>
      <c r="AC35" s="118">
        <v>4</v>
      </c>
      <c r="AD35" s="116">
        <v>32</v>
      </c>
      <c r="AE35" s="118"/>
      <c r="AF35" s="116"/>
      <c r="AG35" s="118"/>
      <c r="AH35" s="116"/>
      <c r="AI35" s="118"/>
      <c r="AJ35" s="116"/>
      <c r="AK35" s="238"/>
      <c r="AL35" s="242" t="str">
        <f t="shared" si="1"/>
        <v>стр.2180</v>
      </c>
      <c r="AM35" s="243">
        <f t="shared" si="2"/>
      </c>
      <c r="AN35" s="243">
        <f t="shared" si="3"/>
      </c>
      <c r="AO35" s="243">
        <f t="shared" si="4"/>
        <v>0</v>
      </c>
      <c r="AP35" s="243">
        <f t="shared" si="5"/>
        <v>0</v>
      </c>
      <c r="AQ35" s="243">
        <f t="shared" si="6"/>
        <v>0</v>
      </c>
      <c r="AR35" s="243">
        <f t="shared" si="7"/>
        <v>0</v>
      </c>
    </row>
    <row r="36" spans="1:44" s="241" customFormat="1" ht="26.25">
      <c r="A36" s="129" t="s">
        <v>292</v>
      </c>
      <c r="B36" s="177" t="s">
        <v>156</v>
      </c>
      <c r="C36" s="257" t="s">
        <v>399</v>
      </c>
      <c r="D36" s="257" t="s">
        <v>139</v>
      </c>
      <c r="E36" s="147">
        <f t="shared" si="8"/>
        <v>16</v>
      </c>
      <c r="F36" s="115">
        <f t="shared" si="13"/>
        <v>25062.5</v>
      </c>
      <c r="G36" s="115">
        <f t="shared" si="14"/>
        <v>401</v>
      </c>
      <c r="H36" s="118">
        <v>16</v>
      </c>
      <c r="I36" s="116">
        <v>401</v>
      </c>
      <c r="J36" s="118"/>
      <c r="K36" s="116"/>
      <c r="L36" s="118"/>
      <c r="M36" s="116"/>
      <c r="N36" s="118"/>
      <c r="O36" s="116"/>
      <c r="P36" s="118"/>
      <c r="Q36" s="116"/>
      <c r="R36" s="147">
        <f t="shared" si="9"/>
        <v>17</v>
      </c>
      <c r="S36" s="115">
        <f t="shared" si="15"/>
        <v>25064.705882352944</v>
      </c>
      <c r="T36" s="115">
        <f t="shared" si="10"/>
        <v>426.1</v>
      </c>
      <c r="U36" s="118">
        <v>16</v>
      </c>
      <c r="V36" s="116">
        <v>401</v>
      </c>
      <c r="W36" s="118"/>
      <c r="X36" s="116"/>
      <c r="Y36" s="118"/>
      <c r="Z36" s="116"/>
      <c r="AA36" s="118"/>
      <c r="AB36" s="116"/>
      <c r="AC36" s="118">
        <v>1</v>
      </c>
      <c r="AD36" s="116">
        <v>25.1</v>
      </c>
      <c r="AE36" s="118"/>
      <c r="AF36" s="116"/>
      <c r="AG36" s="118"/>
      <c r="AH36" s="116"/>
      <c r="AI36" s="118"/>
      <c r="AJ36" s="116"/>
      <c r="AK36" s="238"/>
      <c r="AL36" s="242" t="str">
        <f t="shared" si="1"/>
        <v>стр.2190</v>
      </c>
      <c r="AM36" s="243">
        <f t="shared" si="2"/>
      </c>
      <c r="AN36" s="243">
        <f t="shared" si="3"/>
      </c>
      <c r="AO36" s="243">
        <f t="shared" si="4"/>
        <v>0</v>
      </c>
      <c r="AP36" s="243">
        <f t="shared" si="5"/>
        <v>0</v>
      </c>
      <c r="AQ36" s="243">
        <f t="shared" si="6"/>
        <v>0</v>
      </c>
      <c r="AR36" s="243">
        <f t="shared" si="7"/>
        <v>0</v>
      </c>
    </row>
    <row r="37" spans="1:44" s="241" customFormat="1" ht="52.5">
      <c r="A37" s="129" t="s">
        <v>293</v>
      </c>
      <c r="B37" s="177" t="s">
        <v>123</v>
      </c>
      <c r="C37" s="257" t="s">
        <v>400</v>
      </c>
      <c r="D37" s="257" t="s">
        <v>139</v>
      </c>
      <c r="E37" s="147">
        <f t="shared" si="8"/>
        <v>23</v>
      </c>
      <c r="F37" s="115">
        <f t="shared" si="13"/>
        <v>2426.086956521739</v>
      </c>
      <c r="G37" s="115">
        <f t="shared" si="14"/>
        <v>55.8</v>
      </c>
      <c r="H37" s="118">
        <v>22</v>
      </c>
      <c r="I37" s="116">
        <v>49.5</v>
      </c>
      <c r="J37" s="118"/>
      <c r="K37" s="116"/>
      <c r="L37" s="118"/>
      <c r="M37" s="116"/>
      <c r="N37" s="118">
        <v>1</v>
      </c>
      <c r="O37" s="116">
        <v>6.3</v>
      </c>
      <c r="P37" s="118"/>
      <c r="Q37" s="116"/>
      <c r="R37" s="147">
        <f t="shared" si="9"/>
        <v>24</v>
      </c>
      <c r="S37" s="115">
        <f t="shared" si="15"/>
        <v>2416.6666666666665</v>
      </c>
      <c r="T37" s="115">
        <f t="shared" si="10"/>
        <v>58</v>
      </c>
      <c r="U37" s="118">
        <v>22</v>
      </c>
      <c r="V37" s="116">
        <v>49.5</v>
      </c>
      <c r="W37" s="118"/>
      <c r="X37" s="116"/>
      <c r="Y37" s="118"/>
      <c r="Z37" s="116"/>
      <c r="AA37" s="118"/>
      <c r="AB37" s="116"/>
      <c r="AC37" s="118">
        <v>2</v>
      </c>
      <c r="AD37" s="116">
        <v>8.5</v>
      </c>
      <c r="AE37" s="118"/>
      <c r="AF37" s="116"/>
      <c r="AG37" s="118"/>
      <c r="AH37" s="116"/>
      <c r="AI37" s="118"/>
      <c r="AJ37" s="116"/>
      <c r="AK37" s="238"/>
      <c r="AL37" s="242" t="str">
        <f t="shared" si="1"/>
        <v>стр.2200</v>
      </c>
      <c r="AM37" s="243">
        <f t="shared" si="2"/>
      </c>
      <c r="AN37" s="243">
        <f t="shared" si="3"/>
      </c>
      <c r="AO37" s="243">
        <f t="shared" si="4"/>
        <v>0</v>
      </c>
      <c r="AP37" s="243">
        <f t="shared" si="5"/>
        <v>0</v>
      </c>
      <c r="AQ37" s="243">
        <f t="shared" si="6"/>
        <v>0</v>
      </c>
      <c r="AR37" s="243">
        <f t="shared" si="7"/>
        <v>0</v>
      </c>
    </row>
    <row r="38" spans="1:44" s="241" customFormat="1" ht="52.5">
      <c r="A38" s="129" t="s">
        <v>294</v>
      </c>
      <c r="B38" s="177" t="s">
        <v>157</v>
      </c>
      <c r="C38" s="257" t="s">
        <v>401</v>
      </c>
      <c r="D38" s="257" t="s">
        <v>139</v>
      </c>
      <c r="E38" s="147">
        <f t="shared" si="8"/>
        <v>203</v>
      </c>
      <c r="F38" s="115">
        <f t="shared" si="13"/>
        <v>811.3300492610839</v>
      </c>
      <c r="G38" s="115">
        <f t="shared" si="14"/>
        <v>164.70000000000002</v>
      </c>
      <c r="H38" s="118">
        <v>198</v>
      </c>
      <c r="I38" s="116">
        <v>161.4</v>
      </c>
      <c r="J38" s="118"/>
      <c r="K38" s="116"/>
      <c r="L38" s="118"/>
      <c r="M38" s="116"/>
      <c r="N38" s="118">
        <v>5</v>
      </c>
      <c r="O38" s="116">
        <v>3.3</v>
      </c>
      <c r="P38" s="118"/>
      <c r="Q38" s="116"/>
      <c r="R38" s="147">
        <f t="shared" si="9"/>
        <v>204</v>
      </c>
      <c r="S38" s="115">
        <f t="shared" si="15"/>
        <v>810.7843137254902</v>
      </c>
      <c r="T38" s="115">
        <f t="shared" si="10"/>
        <v>165.4</v>
      </c>
      <c r="U38" s="118">
        <v>198</v>
      </c>
      <c r="V38" s="116">
        <v>161.4</v>
      </c>
      <c r="W38" s="118"/>
      <c r="X38" s="116"/>
      <c r="Y38" s="118"/>
      <c r="Z38" s="116"/>
      <c r="AA38" s="118"/>
      <c r="AB38" s="116"/>
      <c r="AC38" s="118">
        <v>6</v>
      </c>
      <c r="AD38" s="116">
        <v>4</v>
      </c>
      <c r="AE38" s="118"/>
      <c r="AF38" s="116"/>
      <c r="AG38" s="118"/>
      <c r="AH38" s="116"/>
      <c r="AI38" s="118"/>
      <c r="AJ38" s="116"/>
      <c r="AK38" s="238"/>
      <c r="AL38" s="242" t="str">
        <f t="shared" si="1"/>
        <v>стр.2210</v>
      </c>
      <c r="AM38" s="243">
        <f t="shared" si="2"/>
      </c>
      <c r="AN38" s="243">
        <f t="shared" si="3"/>
      </c>
      <c r="AO38" s="243">
        <f t="shared" si="4"/>
        <v>0</v>
      </c>
      <c r="AP38" s="243">
        <f t="shared" si="5"/>
        <v>0</v>
      </c>
      <c r="AQ38" s="243">
        <f t="shared" si="6"/>
        <v>0</v>
      </c>
      <c r="AR38" s="243">
        <f t="shared" si="7"/>
        <v>0</v>
      </c>
    </row>
    <row r="39" spans="1:44" s="241" customFormat="1" ht="12.75" hidden="1">
      <c r="A39" s="129" t="s">
        <v>295</v>
      </c>
      <c r="B39" s="177" t="s">
        <v>158</v>
      </c>
      <c r="C39" s="117" t="s">
        <v>402</v>
      </c>
      <c r="D39" s="117" t="s">
        <v>81</v>
      </c>
      <c r="E39" s="115">
        <f t="shared" si="8"/>
        <v>0</v>
      </c>
      <c r="F39" s="115">
        <f aca="true" t="shared" si="16" ref="F39:F45">IF(E39&lt;&gt;0,G39/E39*1000,0)</f>
        <v>0</v>
      </c>
      <c r="G39" s="115">
        <f aca="true" t="shared" si="17" ref="G39:G45">SUM(I39,K39,O39,Q39)</f>
        <v>0</v>
      </c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5">
        <f t="shared" si="9"/>
        <v>0</v>
      </c>
      <c r="S39" s="115">
        <f t="shared" si="15"/>
        <v>0</v>
      </c>
      <c r="T39" s="115">
        <f t="shared" si="10"/>
        <v>0</v>
      </c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238"/>
      <c r="AL39" s="242" t="str">
        <f t="shared" si="1"/>
        <v>стр.2220</v>
      </c>
      <c r="AM39" s="243">
        <f t="shared" si="2"/>
      </c>
      <c r="AN39" s="243">
        <f t="shared" si="3"/>
      </c>
      <c r="AO39" s="243">
        <f t="shared" si="4"/>
        <v>0</v>
      </c>
      <c r="AP39" s="243">
        <f t="shared" si="5"/>
        <v>0</v>
      </c>
      <c r="AQ39" s="243">
        <f t="shared" si="6"/>
        <v>0</v>
      </c>
      <c r="AR39" s="243">
        <f t="shared" si="7"/>
        <v>0</v>
      </c>
    </row>
    <row r="40" spans="1:44" s="241" customFormat="1" ht="12.75" hidden="1">
      <c r="A40" s="129" t="s">
        <v>296</v>
      </c>
      <c r="B40" s="177" t="s">
        <v>136</v>
      </c>
      <c r="C40" s="117" t="s">
        <v>403</v>
      </c>
      <c r="D40" s="117" t="s">
        <v>81</v>
      </c>
      <c r="E40" s="115">
        <f t="shared" si="8"/>
        <v>0</v>
      </c>
      <c r="F40" s="115">
        <f t="shared" si="16"/>
        <v>0</v>
      </c>
      <c r="G40" s="115">
        <f t="shared" si="17"/>
        <v>0</v>
      </c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5">
        <f t="shared" si="9"/>
        <v>0</v>
      </c>
      <c r="S40" s="115">
        <f t="shared" si="15"/>
        <v>0</v>
      </c>
      <c r="T40" s="115">
        <f t="shared" si="10"/>
        <v>0</v>
      </c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238"/>
      <c r="AL40" s="242" t="str">
        <f t="shared" si="1"/>
        <v>стр.2230</v>
      </c>
      <c r="AM40" s="243">
        <f t="shared" si="2"/>
      </c>
      <c r="AN40" s="243">
        <f t="shared" si="3"/>
      </c>
      <c r="AO40" s="243">
        <f t="shared" si="4"/>
        <v>0</v>
      </c>
      <c r="AP40" s="243">
        <f t="shared" si="5"/>
        <v>0</v>
      </c>
      <c r="AQ40" s="243">
        <f t="shared" si="6"/>
        <v>0</v>
      </c>
      <c r="AR40" s="243">
        <f t="shared" si="7"/>
        <v>0</v>
      </c>
    </row>
    <row r="41" spans="1:44" s="241" customFormat="1" ht="12.75" hidden="1">
      <c r="A41" s="129" t="s">
        <v>297</v>
      </c>
      <c r="B41" s="177" t="s">
        <v>137</v>
      </c>
      <c r="C41" s="117" t="s">
        <v>404</v>
      </c>
      <c r="D41" s="117" t="s">
        <v>81</v>
      </c>
      <c r="E41" s="115">
        <f t="shared" si="8"/>
        <v>0</v>
      </c>
      <c r="F41" s="115">
        <f t="shared" si="16"/>
        <v>0</v>
      </c>
      <c r="G41" s="115">
        <f t="shared" si="17"/>
        <v>0</v>
      </c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5">
        <f t="shared" si="9"/>
        <v>0</v>
      </c>
      <c r="S41" s="115">
        <f t="shared" si="15"/>
        <v>0</v>
      </c>
      <c r="T41" s="115">
        <f t="shared" si="10"/>
        <v>0</v>
      </c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238"/>
      <c r="AL41" s="242" t="str">
        <f t="shared" si="1"/>
        <v>стр.2240</v>
      </c>
      <c r="AM41" s="243">
        <f t="shared" si="2"/>
      </c>
      <c r="AN41" s="243">
        <f t="shared" si="3"/>
      </c>
      <c r="AO41" s="243">
        <f t="shared" si="4"/>
        <v>0</v>
      </c>
      <c r="AP41" s="243">
        <f t="shared" si="5"/>
        <v>0</v>
      </c>
      <c r="AQ41" s="243">
        <f t="shared" si="6"/>
        <v>0</v>
      </c>
      <c r="AR41" s="243">
        <f t="shared" si="7"/>
        <v>0</v>
      </c>
    </row>
    <row r="42" spans="1:44" s="241" customFormat="1" ht="39">
      <c r="A42" s="129" t="s">
        <v>298</v>
      </c>
      <c r="B42" s="177" t="s">
        <v>138</v>
      </c>
      <c r="C42" s="117" t="s">
        <v>405</v>
      </c>
      <c r="D42" s="117" t="s">
        <v>139</v>
      </c>
      <c r="E42" s="147">
        <f t="shared" si="8"/>
        <v>516</v>
      </c>
      <c r="F42" s="115">
        <f t="shared" si="16"/>
        <v>1291.2790697674416</v>
      </c>
      <c r="G42" s="115">
        <f t="shared" si="17"/>
        <v>666.3</v>
      </c>
      <c r="H42" s="118">
        <v>506</v>
      </c>
      <c r="I42" s="116">
        <v>653.3</v>
      </c>
      <c r="J42" s="118"/>
      <c r="K42" s="116"/>
      <c r="L42" s="118"/>
      <c r="M42" s="116"/>
      <c r="N42" s="118">
        <v>10</v>
      </c>
      <c r="O42" s="116">
        <v>13</v>
      </c>
      <c r="P42" s="118"/>
      <c r="Q42" s="116"/>
      <c r="R42" s="147">
        <f t="shared" si="9"/>
        <v>627</v>
      </c>
      <c r="S42" s="115">
        <f t="shared" si="15"/>
        <v>1126.6347687400319</v>
      </c>
      <c r="T42" s="115">
        <f t="shared" si="10"/>
        <v>706.3999999999999</v>
      </c>
      <c r="U42" s="118">
        <v>506</v>
      </c>
      <c r="V42" s="116">
        <v>653.3</v>
      </c>
      <c r="W42" s="118"/>
      <c r="X42" s="116"/>
      <c r="Y42" s="118"/>
      <c r="Z42" s="116"/>
      <c r="AA42" s="118"/>
      <c r="AB42" s="116"/>
      <c r="AC42" s="275">
        <v>105</v>
      </c>
      <c r="AD42" s="216">
        <v>49.3</v>
      </c>
      <c r="AE42" s="118">
        <v>16</v>
      </c>
      <c r="AF42" s="116">
        <v>3.8</v>
      </c>
      <c r="AG42" s="118"/>
      <c r="AH42" s="116"/>
      <c r="AI42" s="118"/>
      <c r="AJ42" s="116"/>
      <c r="AK42" s="238"/>
      <c r="AL42" s="242" t="str">
        <f t="shared" si="1"/>
        <v>стр.2250</v>
      </c>
      <c r="AM42" s="243">
        <f t="shared" si="2"/>
      </c>
      <c r="AN42" s="243">
        <f t="shared" si="3"/>
      </c>
      <c r="AO42" s="243">
        <f t="shared" si="4"/>
        <v>0</v>
      </c>
      <c r="AP42" s="243">
        <f t="shared" si="5"/>
        <v>0</v>
      </c>
      <c r="AQ42" s="243">
        <f t="shared" si="6"/>
        <v>0</v>
      </c>
      <c r="AR42" s="243">
        <f t="shared" si="7"/>
        <v>0</v>
      </c>
    </row>
    <row r="43" spans="1:44" s="241" customFormat="1" ht="39">
      <c r="A43" s="129" t="s">
        <v>299</v>
      </c>
      <c r="B43" s="177" t="s">
        <v>159</v>
      </c>
      <c r="C43" s="117" t="s">
        <v>406</v>
      </c>
      <c r="D43" s="117" t="s">
        <v>79</v>
      </c>
      <c r="E43" s="265">
        <f t="shared" si="8"/>
        <v>178703.04</v>
      </c>
      <c r="F43" s="115">
        <f t="shared" si="16"/>
        <v>464.9103898848055</v>
      </c>
      <c r="G43" s="115">
        <f t="shared" si="17"/>
        <v>83080.9</v>
      </c>
      <c r="H43" s="266">
        <v>172960.94</v>
      </c>
      <c r="I43" s="116">
        <f>16228+1122.4</f>
        <v>17350.4</v>
      </c>
      <c r="J43" s="116"/>
      <c r="K43" s="116">
        <v>65530.5</v>
      </c>
      <c r="L43" s="116"/>
      <c r="M43" s="116"/>
      <c r="N43" s="116">
        <v>5742.1</v>
      </c>
      <c r="O43" s="116">
        <v>200</v>
      </c>
      <c r="P43" s="116"/>
      <c r="Q43" s="116"/>
      <c r="R43" s="265">
        <f t="shared" si="9"/>
        <v>178703.04</v>
      </c>
      <c r="S43" s="115">
        <f t="shared" si="15"/>
        <v>465.00719853450727</v>
      </c>
      <c r="T43" s="115">
        <f t="shared" si="10"/>
        <v>83098.2</v>
      </c>
      <c r="U43" s="266">
        <v>172960.94</v>
      </c>
      <c r="V43" s="116">
        <f>16228+1122.4</f>
        <v>17350.4</v>
      </c>
      <c r="W43" s="116"/>
      <c r="X43" s="116"/>
      <c r="Y43" s="116"/>
      <c r="Z43" s="116">
        <v>65530.5</v>
      </c>
      <c r="AA43" s="116"/>
      <c r="AB43" s="116"/>
      <c r="AC43" s="116">
        <v>5742.1</v>
      </c>
      <c r="AD43" s="116">
        <v>200</v>
      </c>
      <c r="AE43" s="116"/>
      <c r="AF43" s="116">
        <v>17.3</v>
      </c>
      <c r="AG43" s="116"/>
      <c r="AH43" s="116"/>
      <c r="AI43" s="116"/>
      <c r="AJ43" s="116"/>
      <c r="AK43" s="238"/>
      <c r="AL43" s="242" t="str">
        <f t="shared" si="1"/>
        <v>стр.2260</v>
      </c>
      <c r="AM43" s="243">
        <f t="shared" si="2"/>
      </c>
      <c r="AN43" s="243">
        <f t="shared" si="3"/>
      </c>
      <c r="AO43" s="243">
        <f t="shared" si="4"/>
        <v>0</v>
      </c>
      <c r="AP43" s="243">
        <f t="shared" si="5"/>
        <v>0</v>
      </c>
      <c r="AQ43" s="243">
        <f t="shared" si="6"/>
        <v>0</v>
      </c>
      <c r="AR43" s="243">
        <f t="shared" si="7"/>
        <v>0</v>
      </c>
    </row>
    <row r="44" spans="1:44" s="241" customFormat="1" ht="26.25" hidden="1">
      <c r="A44" s="129" t="s">
        <v>300</v>
      </c>
      <c r="B44" s="177" t="s">
        <v>160</v>
      </c>
      <c r="C44" s="117" t="s">
        <v>407</v>
      </c>
      <c r="D44" s="117" t="s">
        <v>79</v>
      </c>
      <c r="E44" s="115">
        <f t="shared" si="8"/>
        <v>0</v>
      </c>
      <c r="F44" s="115">
        <f t="shared" si="16"/>
        <v>0</v>
      </c>
      <c r="G44" s="115">
        <f t="shared" si="17"/>
        <v>0</v>
      </c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5">
        <f t="shared" si="9"/>
        <v>0</v>
      </c>
      <c r="S44" s="115">
        <f t="shared" si="15"/>
        <v>0</v>
      </c>
      <c r="T44" s="115">
        <f t="shared" si="10"/>
        <v>0</v>
      </c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238"/>
      <c r="AL44" s="242" t="str">
        <f t="shared" si="1"/>
        <v>стр.2270</v>
      </c>
      <c r="AM44" s="243">
        <f t="shared" si="2"/>
      </c>
      <c r="AN44" s="243">
        <f t="shared" si="3"/>
      </c>
      <c r="AO44" s="243">
        <f t="shared" si="4"/>
        <v>0</v>
      </c>
      <c r="AP44" s="243">
        <f t="shared" si="5"/>
        <v>0</v>
      </c>
      <c r="AQ44" s="243">
        <f t="shared" si="6"/>
        <v>0</v>
      </c>
      <c r="AR44" s="243">
        <f t="shared" si="7"/>
        <v>0</v>
      </c>
    </row>
    <row r="45" spans="1:44" s="241" customFormat="1" ht="26.25" hidden="1">
      <c r="A45" s="129" t="s">
        <v>301</v>
      </c>
      <c r="B45" s="177" t="s">
        <v>161</v>
      </c>
      <c r="C45" s="117" t="s">
        <v>408</v>
      </c>
      <c r="D45" s="117" t="s">
        <v>79</v>
      </c>
      <c r="E45" s="115">
        <f t="shared" si="8"/>
        <v>0</v>
      </c>
      <c r="F45" s="115">
        <f t="shared" si="16"/>
        <v>0</v>
      </c>
      <c r="G45" s="115">
        <f t="shared" si="17"/>
        <v>0</v>
      </c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5">
        <f t="shared" si="9"/>
        <v>0</v>
      </c>
      <c r="S45" s="115">
        <f t="shared" si="15"/>
        <v>0</v>
      </c>
      <c r="T45" s="115">
        <f t="shared" si="10"/>
        <v>0</v>
      </c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238"/>
      <c r="AL45" s="242" t="str">
        <f t="shared" si="1"/>
        <v>стр.2280</v>
      </c>
      <c r="AM45" s="243">
        <f t="shared" si="2"/>
      </c>
      <c r="AN45" s="243">
        <f t="shared" si="3"/>
      </c>
      <c r="AO45" s="243">
        <f t="shared" si="4"/>
        <v>0</v>
      </c>
      <c r="AP45" s="243">
        <f t="shared" si="5"/>
        <v>0</v>
      </c>
      <c r="AQ45" s="243">
        <f t="shared" si="6"/>
        <v>0</v>
      </c>
      <c r="AR45" s="243">
        <f t="shared" si="7"/>
        <v>0</v>
      </c>
    </row>
    <row r="46" spans="1:44" s="241" customFormat="1" ht="12.75">
      <c r="A46" s="129" t="s">
        <v>302</v>
      </c>
      <c r="B46" s="177" t="s">
        <v>162</v>
      </c>
      <c r="C46" s="117" t="s">
        <v>409</v>
      </c>
      <c r="D46" s="117" t="s">
        <v>79</v>
      </c>
      <c r="E46" s="115">
        <f t="shared" si="8"/>
        <v>0</v>
      </c>
      <c r="F46" s="115">
        <f>IF(E46&lt;&gt;0,G46/E46*1000,0)</f>
        <v>0</v>
      </c>
      <c r="G46" s="115">
        <f>SUM(I46,K46,O46,Q46)</f>
        <v>0</v>
      </c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5">
        <f t="shared" si="9"/>
        <v>0</v>
      </c>
      <c r="S46" s="115">
        <f>IF(R46&lt;&gt;0,T46/R46*1000,0)</f>
        <v>0</v>
      </c>
      <c r="T46" s="115">
        <f t="shared" si="10"/>
        <v>0</v>
      </c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238"/>
      <c r="AL46" s="242" t="str">
        <f t="shared" si="1"/>
        <v>стр.2290</v>
      </c>
      <c r="AM46" s="243">
        <f t="shared" si="2"/>
      </c>
      <c r="AN46" s="243">
        <f t="shared" si="3"/>
      </c>
      <c r="AO46" s="243">
        <f t="shared" si="4"/>
        <v>0</v>
      </c>
      <c r="AP46" s="243">
        <f t="shared" si="5"/>
        <v>0</v>
      </c>
      <c r="AQ46" s="243">
        <f t="shared" si="6"/>
        <v>0</v>
      </c>
      <c r="AR46" s="243">
        <f t="shared" si="7"/>
        <v>0</v>
      </c>
    </row>
    <row r="47" spans="1:44" ht="39">
      <c r="A47" s="127" t="s">
        <v>125</v>
      </c>
      <c r="B47" s="28" t="s">
        <v>163</v>
      </c>
      <c r="C47" s="32" t="s">
        <v>410</v>
      </c>
      <c r="D47" s="32" t="s">
        <v>80</v>
      </c>
      <c r="E47" s="128" t="s">
        <v>125</v>
      </c>
      <c r="F47" s="128" t="s">
        <v>125</v>
      </c>
      <c r="G47" s="120">
        <f>SUM(I47,K47,O47,Q47)</f>
        <v>93415.79999999999</v>
      </c>
      <c r="H47" s="128" t="s">
        <v>125</v>
      </c>
      <c r="I47" s="119">
        <f>SUM(I48:I53,I55,I57:I58,I60,I62:I64,I66,I68,I70)</f>
        <v>80341.69999999998</v>
      </c>
      <c r="J47" s="128" t="s">
        <v>125</v>
      </c>
      <c r="K47" s="119">
        <f>SUM(K48:K53,K55,K57:K58,K60,K62:K64,K66,K68,K70)</f>
        <v>0</v>
      </c>
      <c r="L47" s="128" t="s">
        <v>125</v>
      </c>
      <c r="M47" s="119">
        <f>SUM(M48:M53,M55,M57:M58,M60,M62:M64,M66,M68,M70)</f>
        <v>0</v>
      </c>
      <c r="N47" s="128" t="s">
        <v>125</v>
      </c>
      <c r="O47" s="119">
        <f>SUM(O48:O53,O55,O57:O58,O60,O62:O64,O66,O68,O70)</f>
        <v>4075.1</v>
      </c>
      <c r="P47" s="128" t="s">
        <v>125</v>
      </c>
      <c r="Q47" s="119">
        <f>SUM(Q48:Q53,Q55,Q57:Q58,Q60,Q62:Q64,Q66,Q68,Q70)</f>
        <v>8999</v>
      </c>
      <c r="R47" s="128" t="s">
        <v>125</v>
      </c>
      <c r="S47" s="128" t="s">
        <v>125</v>
      </c>
      <c r="T47" s="120">
        <f t="shared" si="10"/>
        <v>93538.39999999998</v>
      </c>
      <c r="U47" s="128" t="s">
        <v>125</v>
      </c>
      <c r="V47" s="119">
        <f>SUM(V48:V53,V55,V57:V58,V60,V62:V64,V66,V68,V70)</f>
        <v>80341.69999999998</v>
      </c>
      <c r="W47" s="128" t="s">
        <v>125</v>
      </c>
      <c r="X47" s="119">
        <f>SUM(X48:X53,X55,X57:X58,X60,X62:X64,X66,X68,X70)</f>
        <v>0</v>
      </c>
      <c r="Y47" s="128" t="s">
        <v>125</v>
      </c>
      <c r="Z47" s="119">
        <f>SUM(Z48:Z53,Z55,Z57:Z58,Z60,Z62:Z64,Z66,Z68,Z70)</f>
        <v>0</v>
      </c>
      <c r="AA47" s="128" t="s">
        <v>125</v>
      </c>
      <c r="AB47" s="119">
        <f>SUM(AB48:AB53,AB55,AB57:AB58,AB60,AB62:AB64,AB66,AB68,AB70)</f>
        <v>0</v>
      </c>
      <c r="AC47" s="128" t="s">
        <v>125</v>
      </c>
      <c r="AD47" s="119">
        <f>SUM(AD48:AD53,AD55,AD57:AD58,AD60,AD62:AD64,AD66,AD68,AD70)</f>
        <v>3925.8999999999996</v>
      </c>
      <c r="AE47" s="128" t="s">
        <v>125</v>
      </c>
      <c r="AF47" s="119">
        <f>SUM(AF48:AF53,AF55,AF57:AF58,AF60,AF62:AF64,AF66,AF68,AF70)</f>
        <v>9270.8</v>
      </c>
      <c r="AG47" s="128" t="s">
        <v>125</v>
      </c>
      <c r="AH47" s="119">
        <f>SUM(AH48:AH53,AH55,AH57:AH58,AH60,AH62:AH64,AH66,AH68,AH70)</f>
        <v>0</v>
      </c>
      <c r="AI47" s="128" t="s">
        <v>125</v>
      </c>
      <c r="AJ47" s="119">
        <f>SUM(AJ48:AJ53,AJ55,AJ57:AJ58,AJ60,AJ62:AJ64,AJ66,AJ68,AJ70)</f>
        <v>0</v>
      </c>
      <c r="AK47" s="31"/>
      <c r="AL47" s="137" t="str">
        <f t="shared" si="1"/>
        <v>стр.2295</v>
      </c>
      <c r="AM47" s="192">
        <f t="shared" si="2"/>
      </c>
      <c r="AN47" s="192">
        <f t="shared" si="3"/>
      </c>
      <c r="AO47" s="192">
        <f t="shared" si="4"/>
        <v>0</v>
      </c>
      <c r="AP47" s="192">
        <f t="shared" si="5"/>
        <v>0</v>
      </c>
      <c r="AQ47" s="192">
        <f t="shared" si="6"/>
        <v>0</v>
      </c>
      <c r="AR47" s="192">
        <f t="shared" si="7"/>
        <v>0</v>
      </c>
    </row>
    <row r="48" spans="1:44" s="241" customFormat="1" ht="12.75">
      <c r="A48" s="129" t="s">
        <v>303</v>
      </c>
      <c r="B48" s="177" t="s">
        <v>164</v>
      </c>
      <c r="C48" s="117" t="s">
        <v>411</v>
      </c>
      <c r="D48" s="257" t="s">
        <v>79</v>
      </c>
      <c r="E48" s="115">
        <f t="shared" si="8"/>
        <v>4000</v>
      </c>
      <c r="F48" s="115">
        <f aca="true" t="shared" si="18" ref="F48:F55">IF(E48&lt;&gt;0,G48/E48*1000,0)</f>
        <v>650.525</v>
      </c>
      <c r="G48" s="115">
        <f aca="true" t="shared" si="19" ref="G48:G55">SUM(I48,K48,O48,Q48)</f>
        <v>2602.1</v>
      </c>
      <c r="H48" s="116">
        <v>4000</v>
      </c>
      <c r="I48" s="116">
        <v>2602.1</v>
      </c>
      <c r="J48" s="116"/>
      <c r="K48" s="116"/>
      <c r="L48" s="116"/>
      <c r="M48" s="116"/>
      <c r="N48" s="116"/>
      <c r="O48" s="116"/>
      <c r="P48" s="116"/>
      <c r="Q48" s="116"/>
      <c r="R48" s="115">
        <f aca="true" t="shared" si="20" ref="R48:R71">SUM(U48,Y48,AC48,AE48)</f>
        <v>4621</v>
      </c>
      <c r="S48" s="115">
        <f aca="true" t="shared" si="21" ref="S48:S55">IF(R48&lt;&gt;0,T48/R48*1000,0)</f>
        <v>654.8582557887903</v>
      </c>
      <c r="T48" s="115">
        <f t="shared" si="10"/>
        <v>3026.1</v>
      </c>
      <c r="U48" s="116">
        <v>4000</v>
      </c>
      <c r="V48" s="116">
        <v>2602.1</v>
      </c>
      <c r="W48" s="116"/>
      <c r="X48" s="116"/>
      <c r="Y48" s="116"/>
      <c r="Z48" s="116"/>
      <c r="AA48" s="116"/>
      <c r="AB48" s="116"/>
      <c r="AC48" s="116">
        <v>197.8</v>
      </c>
      <c r="AD48" s="116">
        <v>142.6</v>
      </c>
      <c r="AE48" s="116">
        <v>423.2</v>
      </c>
      <c r="AF48" s="116">
        <v>281.4</v>
      </c>
      <c r="AG48" s="116"/>
      <c r="AH48" s="116"/>
      <c r="AI48" s="116"/>
      <c r="AJ48" s="116"/>
      <c r="AK48" s="238"/>
      <c r="AL48" s="242" t="str">
        <f t="shared" si="1"/>
        <v>стр.2300</v>
      </c>
      <c r="AM48" s="243">
        <f t="shared" si="2"/>
      </c>
      <c r="AN48" s="243">
        <f t="shared" si="3"/>
      </c>
      <c r="AO48" s="243">
        <f t="shared" si="4"/>
        <v>0</v>
      </c>
      <c r="AP48" s="243">
        <f t="shared" si="5"/>
        <v>0</v>
      </c>
      <c r="AQ48" s="243">
        <f t="shared" si="6"/>
        <v>0</v>
      </c>
      <c r="AR48" s="243">
        <f t="shared" si="7"/>
        <v>0</v>
      </c>
    </row>
    <row r="49" spans="1:44" ht="12.75" hidden="1">
      <c r="A49" s="129" t="s">
        <v>304</v>
      </c>
      <c r="B49" s="177" t="s">
        <v>165</v>
      </c>
      <c r="C49" s="257" t="s">
        <v>412</v>
      </c>
      <c r="D49" s="257" t="s">
        <v>79</v>
      </c>
      <c r="E49" s="115">
        <f t="shared" si="8"/>
        <v>0</v>
      </c>
      <c r="F49" s="115">
        <f t="shared" si="18"/>
        <v>0</v>
      </c>
      <c r="G49" s="115">
        <f t="shared" si="19"/>
        <v>0</v>
      </c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5">
        <f t="shared" si="20"/>
        <v>0</v>
      </c>
      <c r="S49" s="115">
        <f t="shared" si="21"/>
        <v>0</v>
      </c>
      <c r="T49" s="115">
        <f t="shared" si="10"/>
        <v>0</v>
      </c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31"/>
      <c r="AL49" s="137" t="str">
        <f t="shared" si="1"/>
        <v>стр.2310</v>
      </c>
      <c r="AM49" s="192">
        <f t="shared" si="2"/>
      </c>
      <c r="AN49" s="192">
        <f t="shared" si="3"/>
      </c>
      <c r="AO49" s="192">
        <f aca="true" t="shared" si="22" ref="AO49:AO80">IF(U49&gt;=W49,0,W49-U49)</f>
        <v>0</v>
      </c>
      <c r="AP49" s="192">
        <f t="shared" si="5"/>
        <v>0</v>
      </c>
      <c r="AQ49" s="192">
        <f t="shared" si="6"/>
        <v>0</v>
      </c>
      <c r="AR49" s="192">
        <f t="shared" si="7"/>
        <v>0</v>
      </c>
    </row>
    <row r="50" spans="1:44" ht="52.5" hidden="1">
      <c r="A50" s="129" t="s">
        <v>305</v>
      </c>
      <c r="B50" s="177" t="s">
        <v>166</v>
      </c>
      <c r="C50" s="257" t="s">
        <v>413</v>
      </c>
      <c r="D50" s="257" t="s">
        <v>79</v>
      </c>
      <c r="E50" s="115">
        <f t="shared" si="8"/>
        <v>0</v>
      </c>
      <c r="F50" s="115">
        <f t="shared" si="18"/>
        <v>0</v>
      </c>
      <c r="G50" s="115">
        <f t="shared" si="19"/>
        <v>0</v>
      </c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5">
        <f t="shared" si="20"/>
        <v>0</v>
      </c>
      <c r="S50" s="115">
        <f t="shared" si="21"/>
        <v>0</v>
      </c>
      <c r="T50" s="115">
        <f t="shared" si="10"/>
        <v>0</v>
      </c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31"/>
      <c r="AL50" s="137" t="str">
        <f t="shared" si="1"/>
        <v>стр.2320</v>
      </c>
      <c r="AM50" s="192">
        <f t="shared" si="2"/>
      </c>
      <c r="AN50" s="192">
        <f t="shared" si="3"/>
      </c>
      <c r="AO50" s="192">
        <f t="shared" si="22"/>
        <v>0</v>
      </c>
      <c r="AP50" s="192">
        <f t="shared" si="5"/>
        <v>0</v>
      </c>
      <c r="AQ50" s="192">
        <f t="shared" si="6"/>
        <v>0</v>
      </c>
      <c r="AR50" s="192">
        <f t="shared" si="7"/>
        <v>0</v>
      </c>
    </row>
    <row r="51" spans="1:44" ht="52.5" hidden="1">
      <c r="A51" s="129" t="s">
        <v>306</v>
      </c>
      <c r="B51" s="177" t="s">
        <v>167</v>
      </c>
      <c r="C51" s="257" t="s">
        <v>414</v>
      </c>
      <c r="D51" s="257" t="s">
        <v>79</v>
      </c>
      <c r="E51" s="115">
        <f t="shared" si="8"/>
        <v>0</v>
      </c>
      <c r="F51" s="115">
        <f t="shared" si="18"/>
        <v>0</v>
      </c>
      <c r="G51" s="115">
        <f t="shared" si="19"/>
        <v>0</v>
      </c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5">
        <f t="shared" si="20"/>
        <v>0</v>
      </c>
      <c r="S51" s="115">
        <f t="shared" si="21"/>
        <v>0</v>
      </c>
      <c r="T51" s="115">
        <f t="shared" si="10"/>
        <v>0</v>
      </c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31"/>
      <c r="AL51" s="137" t="str">
        <f t="shared" si="1"/>
        <v>стр.2330</v>
      </c>
      <c r="AM51" s="192">
        <f t="shared" si="2"/>
      </c>
      <c r="AN51" s="192">
        <f t="shared" si="3"/>
      </c>
      <c r="AO51" s="192">
        <f t="shared" si="22"/>
        <v>0</v>
      </c>
      <c r="AP51" s="192">
        <f t="shared" si="5"/>
        <v>0</v>
      </c>
      <c r="AQ51" s="192">
        <f t="shared" si="6"/>
        <v>0</v>
      </c>
      <c r="AR51" s="192">
        <f t="shared" si="7"/>
        <v>0</v>
      </c>
    </row>
    <row r="52" spans="1:44" ht="52.5" hidden="1">
      <c r="A52" s="129" t="s">
        <v>307</v>
      </c>
      <c r="B52" s="177" t="s">
        <v>168</v>
      </c>
      <c r="C52" s="257" t="s">
        <v>415</v>
      </c>
      <c r="D52" s="257" t="s">
        <v>79</v>
      </c>
      <c r="E52" s="115">
        <f t="shared" si="8"/>
        <v>0</v>
      </c>
      <c r="F52" s="115">
        <f t="shared" si="18"/>
        <v>0</v>
      </c>
      <c r="G52" s="115">
        <f t="shared" si="19"/>
        <v>0</v>
      </c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5">
        <f t="shared" si="20"/>
        <v>0</v>
      </c>
      <c r="S52" s="115">
        <f t="shared" si="21"/>
        <v>0</v>
      </c>
      <c r="T52" s="115">
        <f t="shared" si="10"/>
        <v>0</v>
      </c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31"/>
      <c r="AL52" s="137" t="str">
        <f t="shared" si="1"/>
        <v>стр.2340</v>
      </c>
      <c r="AM52" s="192">
        <f t="shared" si="2"/>
      </c>
      <c r="AN52" s="192">
        <f t="shared" si="3"/>
      </c>
      <c r="AO52" s="192">
        <f t="shared" si="22"/>
        <v>0</v>
      </c>
      <c r="AP52" s="192">
        <f t="shared" si="5"/>
        <v>0</v>
      </c>
      <c r="AQ52" s="192">
        <f t="shared" si="6"/>
        <v>0</v>
      </c>
      <c r="AR52" s="192">
        <f t="shared" si="7"/>
        <v>0</v>
      </c>
    </row>
    <row r="53" spans="1:44" ht="66" hidden="1">
      <c r="A53" s="129" t="s">
        <v>308</v>
      </c>
      <c r="B53" s="177" t="s">
        <v>169</v>
      </c>
      <c r="C53" s="257" t="s">
        <v>416</v>
      </c>
      <c r="D53" s="257" t="s">
        <v>79</v>
      </c>
      <c r="E53" s="115">
        <f t="shared" si="8"/>
        <v>0</v>
      </c>
      <c r="F53" s="115">
        <f t="shared" si="18"/>
        <v>0</v>
      </c>
      <c r="G53" s="115">
        <f t="shared" si="19"/>
        <v>0</v>
      </c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5">
        <f t="shared" si="20"/>
        <v>0</v>
      </c>
      <c r="S53" s="115">
        <f t="shared" si="21"/>
        <v>0</v>
      </c>
      <c r="T53" s="115">
        <f t="shared" si="10"/>
        <v>0</v>
      </c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31"/>
      <c r="AL53" s="137" t="str">
        <f t="shared" si="1"/>
        <v>стр.2350</v>
      </c>
      <c r="AM53" s="192">
        <f t="shared" si="2"/>
      </c>
      <c r="AN53" s="192">
        <f t="shared" si="3"/>
      </c>
      <c r="AO53" s="192">
        <f t="shared" si="22"/>
        <v>0</v>
      </c>
      <c r="AP53" s="192">
        <f t="shared" si="5"/>
        <v>0</v>
      </c>
      <c r="AQ53" s="192">
        <f t="shared" si="6"/>
        <v>0</v>
      </c>
      <c r="AR53" s="192">
        <f t="shared" si="7"/>
        <v>0</v>
      </c>
    </row>
    <row r="54" spans="1:44" ht="37.5" customHeight="1" hidden="1">
      <c r="A54" s="377" t="s">
        <v>309</v>
      </c>
      <c r="B54" s="361" t="s">
        <v>170</v>
      </c>
      <c r="C54" s="257" t="s">
        <v>417</v>
      </c>
      <c r="D54" s="257" t="s">
        <v>79</v>
      </c>
      <c r="E54" s="115">
        <f t="shared" si="8"/>
        <v>0</v>
      </c>
      <c r="F54" s="130" t="s">
        <v>125</v>
      </c>
      <c r="G54" s="130" t="s">
        <v>125</v>
      </c>
      <c r="H54" s="116"/>
      <c r="I54" s="130" t="s">
        <v>125</v>
      </c>
      <c r="J54" s="116"/>
      <c r="K54" s="130" t="s">
        <v>125</v>
      </c>
      <c r="L54" s="116"/>
      <c r="M54" s="130" t="s">
        <v>125</v>
      </c>
      <c r="N54" s="116"/>
      <c r="O54" s="130" t="s">
        <v>125</v>
      </c>
      <c r="P54" s="116"/>
      <c r="Q54" s="130" t="s">
        <v>125</v>
      </c>
      <c r="R54" s="115">
        <f t="shared" si="20"/>
        <v>0</v>
      </c>
      <c r="S54" s="130" t="s">
        <v>125</v>
      </c>
      <c r="T54" s="200" t="s">
        <v>125</v>
      </c>
      <c r="U54" s="116"/>
      <c r="V54" s="130" t="s">
        <v>125</v>
      </c>
      <c r="W54" s="116"/>
      <c r="X54" s="130" t="s">
        <v>125</v>
      </c>
      <c r="Y54" s="116"/>
      <c r="Z54" s="130" t="s">
        <v>125</v>
      </c>
      <c r="AA54" s="116"/>
      <c r="AB54" s="130" t="s">
        <v>125</v>
      </c>
      <c r="AC54" s="116"/>
      <c r="AD54" s="130" t="s">
        <v>125</v>
      </c>
      <c r="AE54" s="116"/>
      <c r="AF54" s="130" t="s">
        <v>125</v>
      </c>
      <c r="AG54" s="116"/>
      <c r="AH54" s="130" t="s">
        <v>125</v>
      </c>
      <c r="AI54" s="116"/>
      <c r="AJ54" s="130" t="s">
        <v>125</v>
      </c>
      <c r="AK54" s="31"/>
      <c r="AL54" s="137" t="str">
        <f t="shared" si="1"/>
        <v>стр.2360</v>
      </c>
      <c r="AM54" s="192">
        <f t="shared" si="2"/>
      </c>
      <c r="AN54" s="192">
        <f t="shared" si="3"/>
      </c>
      <c r="AO54" s="192">
        <f t="shared" si="22"/>
        <v>0</v>
      </c>
      <c r="AP54" s="192">
        <f t="shared" si="5"/>
        <v>0</v>
      </c>
      <c r="AQ54" s="192">
        <f t="shared" si="6"/>
        <v>0</v>
      </c>
      <c r="AR54" s="192">
        <f t="shared" si="7"/>
        <v>0</v>
      </c>
    </row>
    <row r="55" spans="1:44" ht="37.5" customHeight="1" hidden="1">
      <c r="A55" s="378"/>
      <c r="B55" s="362"/>
      <c r="C55" s="257" t="s">
        <v>458</v>
      </c>
      <c r="D55" s="117" t="s">
        <v>545</v>
      </c>
      <c r="E55" s="115">
        <f t="shared" si="8"/>
        <v>0</v>
      </c>
      <c r="F55" s="115">
        <f t="shared" si="18"/>
        <v>0</v>
      </c>
      <c r="G55" s="115">
        <f t="shared" si="19"/>
        <v>0</v>
      </c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5">
        <f t="shared" si="20"/>
        <v>0</v>
      </c>
      <c r="S55" s="115">
        <f t="shared" si="21"/>
        <v>0</v>
      </c>
      <c r="T55" s="115">
        <f t="shared" si="10"/>
        <v>0</v>
      </c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31"/>
      <c r="AL55" s="137" t="str">
        <f t="shared" si="1"/>
        <v>стр.2361</v>
      </c>
      <c r="AM55" s="192">
        <f t="shared" si="2"/>
      </c>
      <c r="AN55" s="192">
        <f t="shared" si="3"/>
      </c>
      <c r="AO55" s="192">
        <f t="shared" si="22"/>
        <v>0</v>
      </c>
      <c r="AP55" s="192">
        <f t="shared" si="5"/>
        <v>0</v>
      </c>
      <c r="AQ55" s="192">
        <f t="shared" si="6"/>
        <v>0</v>
      </c>
      <c r="AR55" s="192">
        <f t="shared" si="7"/>
        <v>0</v>
      </c>
    </row>
    <row r="56" spans="1:44" ht="42.75" customHeight="1" hidden="1">
      <c r="A56" s="377" t="s">
        <v>310</v>
      </c>
      <c r="B56" s="361" t="s">
        <v>171</v>
      </c>
      <c r="C56" s="257" t="s">
        <v>418</v>
      </c>
      <c r="D56" s="257" t="s">
        <v>79</v>
      </c>
      <c r="E56" s="115">
        <f t="shared" si="8"/>
        <v>0</v>
      </c>
      <c r="F56" s="130" t="s">
        <v>125</v>
      </c>
      <c r="G56" s="130" t="s">
        <v>125</v>
      </c>
      <c r="H56" s="116"/>
      <c r="I56" s="130" t="s">
        <v>125</v>
      </c>
      <c r="J56" s="116"/>
      <c r="K56" s="130" t="s">
        <v>125</v>
      </c>
      <c r="L56" s="116"/>
      <c r="M56" s="130" t="s">
        <v>125</v>
      </c>
      <c r="N56" s="116"/>
      <c r="O56" s="130" t="s">
        <v>125</v>
      </c>
      <c r="P56" s="116"/>
      <c r="Q56" s="130" t="s">
        <v>125</v>
      </c>
      <c r="R56" s="115">
        <f t="shared" si="20"/>
        <v>0</v>
      </c>
      <c r="S56" s="130" t="s">
        <v>125</v>
      </c>
      <c r="T56" s="200" t="s">
        <v>125</v>
      </c>
      <c r="U56" s="116"/>
      <c r="V56" s="130" t="s">
        <v>125</v>
      </c>
      <c r="W56" s="116"/>
      <c r="X56" s="130" t="s">
        <v>125</v>
      </c>
      <c r="Y56" s="116"/>
      <c r="Z56" s="130" t="s">
        <v>125</v>
      </c>
      <c r="AA56" s="116"/>
      <c r="AB56" s="130" t="s">
        <v>125</v>
      </c>
      <c r="AC56" s="116"/>
      <c r="AD56" s="130" t="s">
        <v>125</v>
      </c>
      <c r="AE56" s="116"/>
      <c r="AF56" s="130" t="s">
        <v>125</v>
      </c>
      <c r="AG56" s="116"/>
      <c r="AH56" s="130" t="s">
        <v>125</v>
      </c>
      <c r="AI56" s="116"/>
      <c r="AJ56" s="130" t="s">
        <v>125</v>
      </c>
      <c r="AK56" s="31"/>
      <c r="AL56" s="137" t="str">
        <f t="shared" si="1"/>
        <v>стр.2370</v>
      </c>
      <c r="AM56" s="192">
        <f t="shared" si="2"/>
      </c>
      <c r="AN56" s="192">
        <f t="shared" si="3"/>
      </c>
      <c r="AO56" s="192">
        <f t="shared" si="22"/>
        <v>0</v>
      </c>
      <c r="AP56" s="192">
        <f t="shared" si="5"/>
        <v>0</v>
      </c>
      <c r="AQ56" s="192">
        <f t="shared" si="6"/>
        <v>0</v>
      </c>
      <c r="AR56" s="192">
        <f t="shared" si="7"/>
        <v>0</v>
      </c>
    </row>
    <row r="57" spans="1:44" ht="42.75" customHeight="1" hidden="1">
      <c r="A57" s="378"/>
      <c r="B57" s="362"/>
      <c r="C57" s="257" t="s">
        <v>459</v>
      </c>
      <c r="D57" s="117" t="s">
        <v>545</v>
      </c>
      <c r="E57" s="115">
        <f t="shared" si="8"/>
        <v>0</v>
      </c>
      <c r="F57" s="115">
        <f>IF(E57&lt;&gt;0,G57/E57*1000,0)</f>
        <v>0</v>
      </c>
      <c r="G57" s="115">
        <f>SUM(I57,K57,O57,Q57)</f>
        <v>0</v>
      </c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5">
        <f t="shared" si="20"/>
        <v>0</v>
      </c>
      <c r="S57" s="115">
        <f>IF(R57&lt;&gt;0,T57/R57*1000,0)</f>
        <v>0</v>
      </c>
      <c r="T57" s="115">
        <f t="shared" si="10"/>
        <v>0</v>
      </c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31"/>
      <c r="AL57" s="137" t="str">
        <f t="shared" si="1"/>
        <v>стр.2371</v>
      </c>
      <c r="AM57" s="192">
        <f t="shared" si="2"/>
      </c>
      <c r="AN57" s="192">
        <f t="shared" si="3"/>
      </c>
      <c r="AO57" s="192">
        <f t="shared" si="22"/>
        <v>0</v>
      </c>
      <c r="AP57" s="192">
        <f t="shared" si="5"/>
        <v>0</v>
      </c>
      <c r="AQ57" s="192">
        <f t="shared" si="6"/>
        <v>0</v>
      </c>
      <c r="AR57" s="192">
        <f t="shared" si="7"/>
        <v>0</v>
      </c>
    </row>
    <row r="58" spans="1:44" ht="42.75" customHeight="1" hidden="1">
      <c r="A58" s="377" t="s">
        <v>311</v>
      </c>
      <c r="B58" s="361" t="s">
        <v>172</v>
      </c>
      <c r="C58" s="257" t="s">
        <v>419</v>
      </c>
      <c r="D58" s="257" t="s">
        <v>79</v>
      </c>
      <c r="E58" s="115">
        <f t="shared" si="8"/>
        <v>0</v>
      </c>
      <c r="F58" s="115">
        <f>IF(E58&lt;&gt;0,G58/E58*1000,0)</f>
        <v>0</v>
      </c>
      <c r="G58" s="115">
        <f>SUM(I58,K58,O58,Q58)</f>
        <v>0</v>
      </c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5">
        <f t="shared" si="20"/>
        <v>0</v>
      </c>
      <c r="S58" s="115">
        <f>IF(R58&lt;&gt;0,T58/R58*1000,0)</f>
        <v>0</v>
      </c>
      <c r="T58" s="115">
        <f t="shared" si="10"/>
        <v>0</v>
      </c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31"/>
      <c r="AL58" s="137" t="str">
        <f t="shared" si="1"/>
        <v>стр.2380</v>
      </c>
      <c r="AM58" s="192">
        <f t="shared" si="2"/>
      </c>
      <c r="AN58" s="192">
        <f t="shared" si="3"/>
      </c>
      <c r="AO58" s="192">
        <f t="shared" si="22"/>
        <v>0</v>
      </c>
      <c r="AP58" s="192">
        <f t="shared" si="5"/>
        <v>0</v>
      </c>
      <c r="AQ58" s="192">
        <f t="shared" si="6"/>
        <v>0</v>
      </c>
      <c r="AR58" s="192">
        <f t="shared" si="7"/>
        <v>0</v>
      </c>
    </row>
    <row r="59" spans="1:44" ht="42.75" customHeight="1" hidden="1">
      <c r="A59" s="378"/>
      <c r="B59" s="362"/>
      <c r="C59" s="257" t="s">
        <v>460</v>
      </c>
      <c r="D59" s="257" t="s">
        <v>139</v>
      </c>
      <c r="E59" s="147">
        <f t="shared" si="8"/>
        <v>0</v>
      </c>
      <c r="F59" s="130" t="s">
        <v>125</v>
      </c>
      <c r="G59" s="130" t="s">
        <v>125</v>
      </c>
      <c r="H59" s="118"/>
      <c r="I59" s="130" t="s">
        <v>125</v>
      </c>
      <c r="J59" s="118"/>
      <c r="K59" s="130" t="s">
        <v>125</v>
      </c>
      <c r="L59" s="118"/>
      <c r="M59" s="130" t="s">
        <v>125</v>
      </c>
      <c r="N59" s="118"/>
      <c r="O59" s="130" t="s">
        <v>125</v>
      </c>
      <c r="P59" s="118"/>
      <c r="Q59" s="130" t="s">
        <v>125</v>
      </c>
      <c r="R59" s="147">
        <f t="shared" si="20"/>
        <v>0</v>
      </c>
      <c r="S59" s="130" t="s">
        <v>125</v>
      </c>
      <c r="T59" s="200" t="s">
        <v>125</v>
      </c>
      <c r="U59" s="118"/>
      <c r="V59" s="130" t="s">
        <v>125</v>
      </c>
      <c r="W59" s="118"/>
      <c r="X59" s="130" t="s">
        <v>125</v>
      </c>
      <c r="Y59" s="118"/>
      <c r="Z59" s="130" t="s">
        <v>125</v>
      </c>
      <c r="AA59" s="118"/>
      <c r="AB59" s="130" t="s">
        <v>125</v>
      </c>
      <c r="AC59" s="118"/>
      <c r="AD59" s="130" t="s">
        <v>125</v>
      </c>
      <c r="AE59" s="118"/>
      <c r="AF59" s="130" t="s">
        <v>125</v>
      </c>
      <c r="AG59" s="118"/>
      <c r="AH59" s="130" t="s">
        <v>125</v>
      </c>
      <c r="AI59" s="118"/>
      <c r="AJ59" s="130" t="s">
        <v>125</v>
      </c>
      <c r="AK59" s="31"/>
      <c r="AL59" s="137" t="str">
        <f t="shared" si="1"/>
        <v>стр.2381</v>
      </c>
      <c r="AM59" s="192">
        <f t="shared" si="2"/>
      </c>
      <c r="AN59" s="192">
        <f t="shared" si="3"/>
      </c>
      <c r="AO59" s="192">
        <f t="shared" si="22"/>
        <v>0</v>
      </c>
      <c r="AP59" s="192">
        <f t="shared" si="5"/>
        <v>0</v>
      </c>
      <c r="AQ59" s="192">
        <f t="shared" si="6"/>
        <v>0</v>
      </c>
      <c r="AR59" s="192">
        <f t="shared" si="7"/>
        <v>0</v>
      </c>
    </row>
    <row r="60" spans="1:44" ht="37.5" customHeight="1" hidden="1">
      <c r="A60" s="377" t="s">
        <v>312</v>
      </c>
      <c r="B60" s="361" t="s">
        <v>173</v>
      </c>
      <c r="C60" s="257" t="s">
        <v>420</v>
      </c>
      <c r="D60" s="257" t="s">
        <v>79</v>
      </c>
      <c r="E60" s="115">
        <f t="shared" si="8"/>
        <v>0</v>
      </c>
      <c r="F60" s="115">
        <f>IF(E60&lt;&gt;0,G60/E60*1000,0)</f>
        <v>0</v>
      </c>
      <c r="G60" s="115">
        <f>SUM(I60,K60,O60,Q60)</f>
        <v>0</v>
      </c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5">
        <f t="shared" si="20"/>
        <v>0</v>
      </c>
      <c r="S60" s="115">
        <f>IF(R60&lt;&gt;0,T60/R60*1000,0)</f>
        <v>0</v>
      </c>
      <c r="T60" s="115">
        <f t="shared" si="10"/>
        <v>0</v>
      </c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31"/>
      <c r="AL60" s="137" t="str">
        <f t="shared" si="1"/>
        <v>стр.2390</v>
      </c>
      <c r="AM60" s="192">
        <f t="shared" si="2"/>
      </c>
      <c r="AN60" s="192">
        <f t="shared" si="3"/>
      </c>
      <c r="AO60" s="192">
        <f t="shared" si="22"/>
        <v>0</v>
      </c>
      <c r="AP60" s="192">
        <f t="shared" si="5"/>
        <v>0</v>
      </c>
      <c r="AQ60" s="192">
        <f t="shared" si="6"/>
        <v>0</v>
      </c>
      <c r="AR60" s="192">
        <f t="shared" si="7"/>
        <v>0</v>
      </c>
    </row>
    <row r="61" spans="1:44" ht="37.5" customHeight="1" hidden="1">
      <c r="A61" s="378"/>
      <c r="B61" s="362"/>
      <c r="C61" s="257" t="s">
        <v>461</v>
      </c>
      <c r="D61" s="257" t="s">
        <v>139</v>
      </c>
      <c r="E61" s="147">
        <f t="shared" si="8"/>
        <v>0</v>
      </c>
      <c r="F61" s="130" t="s">
        <v>125</v>
      </c>
      <c r="G61" s="130" t="s">
        <v>125</v>
      </c>
      <c r="H61" s="118"/>
      <c r="I61" s="130" t="s">
        <v>125</v>
      </c>
      <c r="J61" s="118"/>
      <c r="K61" s="130" t="s">
        <v>125</v>
      </c>
      <c r="L61" s="118"/>
      <c r="M61" s="130" t="s">
        <v>125</v>
      </c>
      <c r="N61" s="118"/>
      <c r="O61" s="130" t="s">
        <v>125</v>
      </c>
      <c r="P61" s="118"/>
      <c r="Q61" s="130" t="s">
        <v>125</v>
      </c>
      <c r="R61" s="147">
        <f t="shared" si="20"/>
        <v>0</v>
      </c>
      <c r="S61" s="130" t="s">
        <v>125</v>
      </c>
      <c r="T61" s="200" t="s">
        <v>125</v>
      </c>
      <c r="U61" s="118"/>
      <c r="V61" s="130" t="s">
        <v>125</v>
      </c>
      <c r="W61" s="118"/>
      <c r="X61" s="130" t="s">
        <v>125</v>
      </c>
      <c r="Y61" s="118"/>
      <c r="Z61" s="130" t="s">
        <v>125</v>
      </c>
      <c r="AA61" s="118"/>
      <c r="AB61" s="130" t="s">
        <v>125</v>
      </c>
      <c r="AC61" s="118"/>
      <c r="AD61" s="130" t="s">
        <v>125</v>
      </c>
      <c r="AE61" s="118"/>
      <c r="AF61" s="130" t="s">
        <v>125</v>
      </c>
      <c r="AG61" s="118"/>
      <c r="AH61" s="130" t="s">
        <v>125</v>
      </c>
      <c r="AI61" s="118"/>
      <c r="AJ61" s="130" t="s">
        <v>125</v>
      </c>
      <c r="AK61" s="31"/>
      <c r="AL61" s="137" t="str">
        <f t="shared" si="1"/>
        <v>стр.2391</v>
      </c>
      <c r="AM61" s="192">
        <f t="shared" si="2"/>
      </c>
      <c r="AN61" s="192">
        <f t="shared" si="3"/>
      </c>
      <c r="AO61" s="192">
        <f t="shared" si="22"/>
        <v>0</v>
      </c>
      <c r="AP61" s="192">
        <f t="shared" si="5"/>
        <v>0</v>
      </c>
      <c r="AQ61" s="192">
        <f t="shared" si="6"/>
        <v>0</v>
      </c>
      <c r="AR61" s="192">
        <f t="shared" si="7"/>
        <v>0</v>
      </c>
    </row>
    <row r="62" spans="1:44" ht="55.5" customHeight="1" hidden="1">
      <c r="A62" s="129" t="s">
        <v>313</v>
      </c>
      <c r="B62" s="177" t="s">
        <v>174</v>
      </c>
      <c r="C62" s="257" t="s">
        <v>421</v>
      </c>
      <c r="D62" s="257" t="s">
        <v>79</v>
      </c>
      <c r="E62" s="115">
        <f t="shared" si="8"/>
        <v>0</v>
      </c>
      <c r="F62" s="115">
        <f>IF(E62&lt;&gt;0,G62/E62*1000,0)</f>
        <v>0</v>
      </c>
      <c r="G62" s="115">
        <f>SUM(I62,K62,O62,Q62)</f>
        <v>0</v>
      </c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5">
        <f t="shared" si="20"/>
        <v>0</v>
      </c>
      <c r="S62" s="115">
        <f>IF(R62&lt;&gt;0,T62/R62*1000,0)</f>
        <v>0</v>
      </c>
      <c r="T62" s="115">
        <f t="shared" si="10"/>
        <v>0</v>
      </c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31"/>
      <c r="AL62" s="137" t="str">
        <f t="shared" si="1"/>
        <v>стр.2400</v>
      </c>
      <c r="AM62" s="192">
        <f t="shared" si="2"/>
      </c>
      <c r="AN62" s="192">
        <f t="shared" si="3"/>
      </c>
      <c r="AO62" s="192">
        <f t="shared" si="22"/>
        <v>0</v>
      </c>
      <c r="AP62" s="192">
        <f t="shared" si="5"/>
        <v>0</v>
      </c>
      <c r="AQ62" s="192">
        <f t="shared" si="6"/>
        <v>0</v>
      </c>
      <c r="AR62" s="192">
        <f t="shared" si="7"/>
        <v>0</v>
      </c>
    </row>
    <row r="63" spans="1:44" ht="92.25" hidden="1">
      <c r="A63" s="129" t="s">
        <v>314</v>
      </c>
      <c r="B63" s="177" t="s">
        <v>175</v>
      </c>
      <c r="C63" s="257" t="s">
        <v>422</v>
      </c>
      <c r="D63" s="257" t="s">
        <v>79</v>
      </c>
      <c r="E63" s="115">
        <f t="shared" si="8"/>
        <v>0</v>
      </c>
      <c r="F63" s="115">
        <f>IF(E63&lt;&gt;0,G63/E63*1000,0)</f>
        <v>0</v>
      </c>
      <c r="G63" s="115">
        <f>SUM(I63,K63,O63,Q63)</f>
        <v>0</v>
      </c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5">
        <f t="shared" si="20"/>
        <v>0</v>
      </c>
      <c r="S63" s="115">
        <f>IF(R63&lt;&gt;0,T63/R63*1000,0)</f>
        <v>0</v>
      </c>
      <c r="T63" s="115">
        <f t="shared" si="10"/>
        <v>0</v>
      </c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31"/>
      <c r="AL63" s="137" t="str">
        <f t="shared" si="1"/>
        <v>стр.2410</v>
      </c>
      <c r="AM63" s="192">
        <f t="shared" si="2"/>
      </c>
      <c r="AN63" s="192">
        <f t="shared" si="3"/>
      </c>
      <c r="AO63" s="192">
        <f t="shared" si="22"/>
        <v>0</v>
      </c>
      <c r="AP63" s="192">
        <f t="shared" si="5"/>
        <v>0</v>
      </c>
      <c r="AQ63" s="192">
        <f t="shared" si="6"/>
        <v>0</v>
      </c>
      <c r="AR63" s="192">
        <f t="shared" si="7"/>
        <v>0</v>
      </c>
    </row>
    <row r="64" spans="1:44" s="241" customFormat="1" ht="22.5" customHeight="1">
      <c r="A64" s="377" t="s">
        <v>315</v>
      </c>
      <c r="B64" s="361" t="s">
        <v>176</v>
      </c>
      <c r="C64" s="257" t="s">
        <v>423</v>
      </c>
      <c r="D64" s="257" t="s">
        <v>79</v>
      </c>
      <c r="E64" s="115">
        <f t="shared" si="8"/>
        <v>248.9</v>
      </c>
      <c r="F64" s="115">
        <f>IF(E64&lt;&gt;0,G64/E64*1000,0)</f>
        <v>117472.07713941344</v>
      </c>
      <c r="G64" s="115">
        <f>SUM(I64,K64,O64,Q64)</f>
        <v>29238.800000000003</v>
      </c>
      <c r="H64" s="116">
        <v>211.5</v>
      </c>
      <c r="I64" s="116">
        <v>21163</v>
      </c>
      <c r="J64" s="116"/>
      <c r="K64" s="116"/>
      <c r="L64" s="116"/>
      <c r="M64" s="116"/>
      <c r="N64" s="116">
        <v>7.5</v>
      </c>
      <c r="O64" s="116">
        <v>448.4</v>
      </c>
      <c r="P64" s="116">
        <v>29.9</v>
      </c>
      <c r="Q64" s="116">
        <v>7627.4</v>
      </c>
      <c r="R64" s="115">
        <f t="shared" si="20"/>
        <v>248.9</v>
      </c>
      <c r="S64" s="115">
        <f>IF(R64&lt;&gt;0,T64/R64*1000,0)</f>
        <v>116519.48573724387</v>
      </c>
      <c r="T64" s="115">
        <f t="shared" si="10"/>
        <v>29001.7</v>
      </c>
      <c r="U64" s="116">
        <v>211.5</v>
      </c>
      <c r="V64" s="116">
        <v>21163</v>
      </c>
      <c r="W64" s="116"/>
      <c r="X64" s="116"/>
      <c r="Y64" s="116"/>
      <c r="Z64" s="116"/>
      <c r="AA64" s="116"/>
      <c r="AB64" s="116"/>
      <c r="AC64" s="116">
        <v>7.5</v>
      </c>
      <c r="AD64" s="116">
        <v>205</v>
      </c>
      <c r="AE64" s="116">
        <v>29.9</v>
      </c>
      <c r="AF64" s="116">
        <v>7633.7</v>
      </c>
      <c r="AG64" s="116"/>
      <c r="AH64" s="116"/>
      <c r="AI64" s="116"/>
      <c r="AJ64" s="116"/>
      <c r="AK64" s="238"/>
      <c r="AL64" s="242" t="str">
        <f t="shared" si="1"/>
        <v>стр.2420</v>
      </c>
      <c r="AM64" s="243">
        <f t="shared" si="2"/>
      </c>
      <c r="AN64" s="243">
        <f t="shared" si="3"/>
      </c>
      <c r="AO64" s="243">
        <f t="shared" si="22"/>
        <v>0</v>
      </c>
      <c r="AP64" s="243">
        <f t="shared" si="5"/>
        <v>0</v>
      </c>
      <c r="AQ64" s="243">
        <f t="shared" si="6"/>
        <v>0</v>
      </c>
      <c r="AR64" s="243">
        <f t="shared" si="7"/>
        <v>0</v>
      </c>
    </row>
    <row r="65" spans="1:44" s="241" customFormat="1" ht="22.5" customHeight="1">
      <c r="A65" s="378"/>
      <c r="B65" s="362"/>
      <c r="C65" s="257" t="s">
        <v>462</v>
      </c>
      <c r="D65" s="117" t="s">
        <v>545</v>
      </c>
      <c r="E65" s="115">
        <f t="shared" si="8"/>
        <v>51571.6</v>
      </c>
      <c r="F65" s="130" t="s">
        <v>125</v>
      </c>
      <c r="G65" s="130" t="s">
        <v>125</v>
      </c>
      <c r="H65" s="116">
        <v>35170</v>
      </c>
      <c r="I65" s="130" t="s">
        <v>125</v>
      </c>
      <c r="J65" s="116"/>
      <c r="K65" s="130" t="s">
        <v>125</v>
      </c>
      <c r="L65" s="116"/>
      <c r="M65" s="130" t="s">
        <v>125</v>
      </c>
      <c r="N65" s="116">
        <v>789.6</v>
      </c>
      <c r="O65" s="130" t="s">
        <v>125</v>
      </c>
      <c r="P65" s="116">
        <v>15612</v>
      </c>
      <c r="Q65" s="130" t="s">
        <v>125</v>
      </c>
      <c r="R65" s="115">
        <f t="shared" si="20"/>
        <v>51571.6</v>
      </c>
      <c r="S65" s="130" t="s">
        <v>125</v>
      </c>
      <c r="T65" s="200" t="s">
        <v>125</v>
      </c>
      <c r="U65" s="116">
        <v>35170</v>
      </c>
      <c r="V65" s="130" t="s">
        <v>125</v>
      </c>
      <c r="W65" s="116"/>
      <c r="X65" s="130" t="s">
        <v>125</v>
      </c>
      <c r="Y65" s="116"/>
      <c r="Z65" s="130" t="s">
        <v>125</v>
      </c>
      <c r="AA65" s="116"/>
      <c r="AB65" s="130" t="s">
        <v>125</v>
      </c>
      <c r="AC65" s="116">
        <v>789.6</v>
      </c>
      <c r="AD65" s="130" t="s">
        <v>125</v>
      </c>
      <c r="AE65" s="116">
        <v>15612</v>
      </c>
      <c r="AF65" s="130" t="s">
        <v>125</v>
      </c>
      <c r="AG65" s="116"/>
      <c r="AH65" s="130" t="s">
        <v>125</v>
      </c>
      <c r="AI65" s="116"/>
      <c r="AJ65" s="130" t="s">
        <v>125</v>
      </c>
      <c r="AK65" s="238"/>
      <c r="AL65" s="242" t="str">
        <f t="shared" si="1"/>
        <v>стр.2421</v>
      </c>
      <c r="AM65" s="243">
        <f t="shared" si="2"/>
      </c>
      <c r="AN65" s="243">
        <f t="shared" si="3"/>
      </c>
      <c r="AO65" s="243">
        <f t="shared" si="22"/>
        <v>0</v>
      </c>
      <c r="AP65" s="243">
        <f t="shared" si="5"/>
        <v>0</v>
      </c>
      <c r="AQ65" s="243">
        <f t="shared" si="6"/>
        <v>0</v>
      </c>
      <c r="AR65" s="243">
        <f t="shared" si="7"/>
        <v>0</v>
      </c>
    </row>
    <row r="66" spans="1:44" s="241" customFormat="1" ht="22.5" customHeight="1">
      <c r="A66" s="377" t="s">
        <v>316</v>
      </c>
      <c r="B66" s="361" t="s">
        <v>177</v>
      </c>
      <c r="C66" s="257" t="s">
        <v>424</v>
      </c>
      <c r="D66" s="257" t="s">
        <v>79</v>
      </c>
      <c r="E66" s="115">
        <f t="shared" si="8"/>
        <v>1623.1000000000001</v>
      </c>
      <c r="F66" s="115">
        <f>IF(E66&lt;&gt;0,G66/E66*1000,0)</f>
        <v>34629.96734643583</v>
      </c>
      <c r="G66" s="115">
        <f>SUM(I66,K66,O66,Q66)</f>
        <v>56207.899999999994</v>
      </c>
      <c r="H66" s="216">
        <v>1435.7</v>
      </c>
      <c r="I66" s="216">
        <v>51864.7</v>
      </c>
      <c r="J66" s="116"/>
      <c r="K66" s="116"/>
      <c r="L66" s="116"/>
      <c r="M66" s="116"/>
      <c r="N66" s="116">
        <v>144.9</v>
      </c>
      <c r="O66" s="116">
        <v>3073.5</v>
      </c>
      <c r="P66" s="116">
        <v>42.5</v>
      </c>
      <c r="Q66" s="116">
        <v>1269.7</v>
      </c>
      <c r="R66" s="115">
        <f t="shared" si="20"/>
        <v>1623.1000000000001</v>
      </c>
      <c r="S66" s="115">
        <f>IF(R66&lt;&gt;0,T66/R66*1000,0)</f>
        <v>34230.54648512106</v>
      </c>
      <c r="T66" s="115">
        <f t="shared" si="10"/>
        <v>55559.6</v>
      </c>
      <c r="U66" s="216">
        <v>1435.7</v>
      </c>
      <c r="V66" s="216">
        <v>51864.7</v>
      </c>
      <c r="W66" s="116"/>
      <c r="X66" s="116"/>
      <c r="Y66" s="116"/>
      <c r="Z66" s="116"/>
      <c r="AA66" s="116"/>
      <c r="AB66" s="116"/>
      <c r="AC66" s="216">
        <v>144.9</v>
      </c>
      <c r="AD66" s="216">
        <v>2441.1</v>
      </c>
      <c r="AE66" s="216">
        <v>42.5</v>
      </c>
      <c r="AF66" s="216">
        <v>1253.8</v>
      </c>
      <c r="AG66" s="116"/>
      <c r="AH66" s="116"/>
      <c r="AI66" s="116"/>
      <c r="AJ66" s="116"/>
      <c r="AK66" s="238"/>
      <c r="AL66" s="242" t="str">
        <f t="shared" si="1"/>
        <v>стр.2430</v>
      </c>
      <c r="AM66" s="243">
        <f t="shared" si="2"/>
      </c>
      <c r="AN66" s="243">
        <f t="shared" si="3"/>
      </c>
      <c r="AO66" s="243">
        <f t="shared" si="22"/>
        <v>0</v>
      </c>
      <c r="AP66" s="243">
        <f t="shared" si="5"/>
        <v>0</v>
      </c>
      <c r="AQ66" s="243">
        <f t="shared" si="6"/>
        <v>0</v>
      </c>
      <c r="AR66" s="243">
        <f t="shared" si="7"/>
        <v>0</v>
      </c>
    </row>
    <row r="67" spans="1:44" s="241" customFormat="1" ht="22.5" customHeight="1">
      <c r="A67" s="378"/>
      <c r="B67" s="362"/>
      <c r="C67" s="257" t="s">
        <v>463</v>
      </c>
      <c r="D67" s="117" t="s">
        <v>545</v>
      </c>
      <c r="E67" s="115">
        <f t="shared" si="8"/>
        <v>70404.4</v>
      </c>
      <c r="F67" s="130" t="s">
        <v>125</v>
      </c>
      <c r="G67" s="130" t="s">
        <v>125</v>
      </c>
      <c r="H67" s="216">
        <v>64676</v>
      </c>
      <c r="I67" s="267" t="s">
        <v>125</v>
      </c>
      <c r="J67" s="116"/>
      <c r="K67" s="130" t="s">
        <v>125</v>
      </c>
      <c r="L67" s="116"/>
      <c r="M67" s="130" t="s">
        <v>125</v>
      </c>
      <c r="N67" s="116">
        <v>3942.4</v>
      </c>
      <c r="O67" s="130" t="s">
        <v>125</v>
      </c>
      <c r="P67" s="116">
        <v>1786</v>
      </c>
      <c r="Q67" s="130" t="s">
        <v>125</v>
      </c>
      <c r="R67" s="115">
        <f t="shared" si="20"/>
        <v>70404.4</v>
      </c>
      <c r="S67" s="130" t="s">
        <v>125</v>
      </c>
      <c r="T67" s="200" t="s">
        <v>125</v>
      </c>
      <c r="U67" s="216">
        <v>64676</v>
      </c>
      <c r="V67" s="267" t="s">
        <v>125</v>
      </c>
      <c r="W67" s="116"/>
      <c r="X67" s="130" t="s">
        <v>125</v>
      </c>
      <c r="Y67" s="116"/>
      <c r="Z67" s="130" t="s">
        <v>125</v>
      </c>
      <c r="AA67" s="116"/>
      <c r="AB67" s="130" t="s">
        <v>125</v>
      </c>
      <c r="AC67" s="216">
        <v>3942.4</v>
      </c>
      <c r="AD67" s="267" t="s">
        <v>125</v>
      </c>
      <c r="AE67" s="216">
        <v>1786</v>
      </c>
      <c r="AF67" s="267" t="s">
        <v>125</v>
      </c>
      <c r="AG67" s="116"/>
      <c r="AH67" s="130" t="s">
        <v>125</v>
      </c>
      <c r="AI67" s="116"/>
      <c r="AJ67" s="130" t="s">
        <v>125</v>
      </c>
      <c r="AK67" s="238"/>
      <c r="AL67" s="242" t="str">
        <f t="shared" si="1"/>
        <v>стр.2431</v>
      </c>
      <c r="AM67" s="243">
        <f t="shared" si="2"/>
      </c>
      <c r="AN67" s="243">
        <f t="shared" si="3"/>
      </c>
      <c r="AO67" s="243">
        <f t="shared" si="22"/>
        <v>0</v>
      </c>
      <c r="AP67" s="243">
        <f t="shared" si="5"/>
        <v>0</v>
      </c>
      <c r="AQ67" s="243">
        <f t="shared" si="6"/>
        <v>0</v>
      </c>
      <c r="AR67" s="243">
        <f t="shared" si="7"/>
        <v>0</v>
      </c>
    </row>
    <row r="68" spans="1:44" s="241" customFormat="1" ht="22.5" customHeight="1">
      <c r="A68" s="377" t="s">
        <v>317</v>
      </c>
      <c r="B68" s="361" t="s">
        <v>178</v>
      </c>
      <c r="C68" s="117" t="s">
        <v>425</v>
      </c>
      <c r="D68" s="117" t="s">
        <v>79</v>
      </c>
      <c r="E68" s="115">
        <f t="shared" si="8"/>
        <v>109.69999999999999</v>
      </c>
      <c r="F68" s="115">
        <f>IF(E68&lt;&gt;0,G68/E68*1000,0)</f>
        <v>47784.8678213309</v>
      </c>
      <c r="G68" s="115">
        <f>SUM(I68,K68,O68,Q68)</f>
        <v>5242</v>
      </c>
      <c r="H68" s="216">
        <v>87.6</v>
      </c>
      <c r="I68" s="216">
        <v>4711.9</v>
      </c>
      <c r="J68" s="116"/>
      <c r="K68" s="116"/>
      <c r="L68" s="116"/>
      <c r="M68" s="116"/>
      <c r="N68" s="116">
        <v>22.1</v>
      </c>
      <c r="O68" s="116">
        <v>530.1</v>
      </c>
      <c r="P68" s="116"/>
      <c r="Q68" s="116"/>
      <c r="R68" s="115">
        <f t="shared" si="20"/>
        <v>109.69999999999999</v>
      </c>
      <c r="S68" s="115">
        <f>IF(R68&lt;&gt;0,T68/R68*1000,0)</f>
        <v>53108.477666362814</v>
      </c>
      <c r="T68" s="115">
        <f t="shared" si="10"/>
        <v>5826</v>
      </c>
      <c r="U68" s="216">
        <v>87.6</v>
      </c>
      <c r="V68" s="216">
        <v>4711.9</v>
      </c>
      <c r="W68" s="116"/>
      <c r="X68" s="116"/>
      <c r="Y68" s="116"/>
      <c r="Z68" s="116"/>
      <c r="AA68" s="116"/>
      <c r="AB68" s="116"/>
      <c r="AC68" s="116">
        <v>22.1</v>
      </c>
      <c r="AD68" s="116">
        <v>1114.1</v>
      </c>
      <c r="AE68" s="116"/>
      <c r="AF68" s="116"/>
      <c r="AG68" s="116"/>
      <c r="AH68" s="116"/>
      <c r="AI68" s="116"/>
      <c r="AJ68" s="116"/>
      <c r="AK68" s="238"/>
      <c r="AL68" s="242" t="str">
        <f t="shared" si="1"/>
        <v>стр.2440</v>
      </c>
      <c r="AM68" s="243">
        <f t="shared" si="2"/>
      </c>
      <c r="AN68" s="243">
        <f t="shared" si="3"/>
      </c>
      <c r="AO68" s="243">
        <f t="shared" si="22"/>
        <v>0</v>
      </c>
      <c r="AP68" s="243">
        <f t="shared" si="5"/>
        <v>0</v>
      </c>
      <c r="AQ68" s="243">
        <f t="shared" si="6"/>
        <v>0</v>
      </c>
      <c r="AR68" s="243">
        <f t="shared" si="7"/>
        <v>0</v>
      </c>
    </row>
    <row r="69" spans="1:44" s="241" customFormat="1" ht="22.5" customHeight="1">
      <c r="A69" s="378"/>
      <c r="B69" s="362"/>
      <c r="C69" s="117" t="s">
        <v>464</v>
      </c>
      <c r="D69" s="117" t="s">
        <v>545</v>
      </c>
      <c r="E69" s="115">
        <f t="shared" si="8"/>
        <v>8523</v>
      </c>
      <c r="F69" s="130" t="s">
        <v>125</v>
      </c>
      <c r="G69" s="130" t="s">
        <v>125</v>
      </c>
      <c r="H69" s="216">
        <v>7118</v>
      </c>
      <c r="I69" s="267" t="s">
        <v>125</v>
      </c>
      <c r="J69" s="116"/>
      <c r="K69" s="130" t="s">
        <v>125</v>
      </c>
      <c r="L69" s="116"/>
      <c r="M69" s="130" t="s">
        <v>125</v>
      </c>
      <c r="N69" s="116">
        <v>1405</v>
      </c>
      <c r="O69" s="130" t="s">
        <v>125</v>
      </c>
      <c r="P69" s="116"/>
      <c r="Q69" s="130" t="s">
        <v>125</v>
      </c>
      <c r="R69" s="115">
        <f t="shared" si="20"/>
        <v>8523</v>
      </c>
      <c r="S69" s="130" t="s">
        <v>125</v>
      </c>
      <c r="T69" s="200" t="s">
        <v>125</v>
      </c>
      <c r="U69" s="216">
        <v>7118</v>
      </c>
      <c r="V69" s="267" t="s">
        <v>125</v>
      </c>
      <c r="W69" s="116"/>
      <c r="X69" s="130" t="s">
        <v>125</v>
      </c>
      <c r="Y69" s="116"/>
      <c r="Z69" s="130" t="s">
        <v>125</v>
      </c>
      <c r="AA69" s="116"/>
      <c r="AB69" s="130" t="s">
        <v>125</v>
      </c>
      <c r="AC69" s="116">
        <v>1405</v>
      </c>
      <c r="AD69" s="130" t="s">
        <v>125</v>
      </c>
      <c r="AE69" s="116"/>
      <c r="AF69" s="130" t="s">
        <v>125</v>
      </c>
      <c r="AG69" s="116"/>
      <c r="AH69" s="130" t="s">
        <v>125</v>
      </c>
      <c r="AI69" s="116"/>
      <c r="AJ69" s="130" t="s">
        <v>125</v>
      </c>
      <c r="AK69" s="238"/>
      <c r="AL69" s="242" t="str">
        <f t="shared" si="1"/>
        <v>стр.2441</v>
      </c>
      <c r="AM69" s="243">
        <f t="shared" si="2"/>
      </c>
      <c r="AN69" s="243">
        <f t="shared" si="3"/>
      </c>
      <c r="AO69" s="243">
        <f t="shared" si="22"/>
        <v>0</v>
      </c>
      <c r="AP69" s="243">
        <f t="shared" si="5"/>
        <v>0</v>
      </c>
      <c r="AQ69" s="243">
        <f t="shared" si="6"/>
        <v>0</v>
      </c>
      <c r="AR69" s="243">
        <f t="shared" si="7"/>
        <v>0</v>
      </c>
    </row>
    <row r="70" spans="1:44" s="241" customFormat="1" ht="22.5" customHeight="1">
      <c r="A70" s="377" t="s">
        <v>318</v>
      </c>
      <c r="B70" s="361" t="s">
        <v>179</v>
      </c>
      <c r="C70" s="257" t="s">
        <v>426</v>
      </c>
      <c r="D70" s="257" t="s">
        <v>139</v>
      </c>
      <c r="E70" s="147">
        <f t="shared" si="8"/>
        <v>140</v>
      </c>
      <c r="F70" s="115">
        <f>IF(E70&lt;&gt;0,G70/E70*1000,0)</f>
        <v>892.8571428571429</v>
      </c>
      <c r="G70" s="115">
        <f>SUM(I70,K70,O70,Q70)</f>
        <v>125</v>
      </c>
      <c r="H70" s="118"/>
      <c r="I70" s="116"/>
      <c r="J70" s="118"/>
      <c r="K70" s="116"/>
      <c r="L70" s="118"/>
      <c r="M70" s="116"/>
      <c r="N70" s="118">
        <v>119</v>
      </c>
      <c r="O70" s="216">
        <v>23.1</v>
      </c>
      <c r="P70" s="268">
        <v>21</v>
      </c>
      <c r="Q70" s="269">
        <v>101.9</v>
      </c>
      <c r="R70" s="147">
        <f t="shared" si="20"/>
        <v>140</v>
      </c>
      <c r="S70" s="115">
        <f>IF(R70&lt;&gt;0,T70/R70*1000,0)</f>
        <v>892.8571428571429</v>
      </c>
      <c r="T70" s="115">
        <f t="shared" si="10"/>
        <v>125</v>
      </c>
      <c r="U70" s="118"/>
      <c r="V70" s="116"/>
      <c r="W70" s="118"/>
      <c r="X70" s="116"/>
      <c r="Y70" s="118"/>
      <c r="Z70" s="116"/>
      <c r="AA70" s="118"/>
      <c r="AB70" s="116"/>
      <c r="AC70" s="268">
        <v>119</v>
      </c>
      <c r="AD70" s="269">
        <v>23.1</v>
      </c>
      <c r="AE70" s="118">
        <v>21</v>
      </c>
      <c r="AF70" s="116">
        <v>101.9</v>
      </c>
      <c r="AG70" s="118"/>
      <c r="AH70" s="116"/>
      <c r="AI70" s="118"/>
      <c r="AJ70" s="116"/>
      <c r="AK70" s="238"/>
      <c r="AL70" s="242" t="str">
        <f t="shared" si="1"/>
        <v>стр.2450</v>
      </c>
      <c r="AM70" s="243">
        <f t="shared" si="2"/>
      </c>
      <c r="AN70" s="243">
        <f t="shared" si="3"/>
      </c>
      <c r="AO70" s="243">
        <f t="shared" si="22"/>
        <v>0</v>
      </c>
      <c r="AP70" s="243">
        <f t="shared" si="5"/>
        <v>0</v>
      </c>
      <c r="AQ70" s="243">
        <f t="shared" si="6"/>
        <v>0</v>
      </c>
      <c r="AR70" s="243">
        <f t="shared" si="7"/>
        <v>0</v>
      </c>
    </row>
    <row r="71" spans="1:44" s="241" customFormat="1" ht="22.5" customHeight="1">
      <c r="A71" s="378"/>
      <c r="B71" s="362"/>
      <c r="C71" s="117" t="s">
        <v>465</v>
      </c>
      <c r="D71" s="117" t="s">
        <v>545</v>
      </c>
      <c r="E71" s="115">
        <f t="shared" si="8"/>
        <v>173.1</v>
      </c>
      <c r="F71" s="130" t="s">
        <v>125</v>
      </c>
      <c r="G71" s="130" t="s">
        <v>125</v>
      </c>
      <c r="H71" s="116"/>
      <c r="I71" s="130" t="s">
        <v>125</v>
      </c>
      <c r="J71" s="116"/>
      <c r="K71" s="130" t="s">
        <v>125</v>
      </c>
      <c r="L71" s="116"/>
      <c r="M71" s="130" t="s">
        <v>125</v>
      </c>
      <c r="N71" s="116">
        <v>46.1</v>
      </c>
      <c r="O71" s="130" t="s">
        <v>125</v>
      </c>
      <c r="P71" s="269">
        <v>127</v>
      </c>
      <c r="Q71" s="270" t="s">
        <v>125</v>
      </c>
      <c r="R71" s="265">
        <f t="shared" si="20"/>
        <v>173.12</v>
      </c>
      <c r="S71" s="130" t="s">
        <v>125</v>
      </c>
      <c r="T71" s="200" t="s">
        <v>125</v>
      </c>
      <c r="U71" s="116"/>
      <c r="V71" s="130" t="s">
        <v>125</v>
      </c>
      <c r="W71" s="116"/>
      <c r="X71" s="130" t="s">
        <v>125</v>
      </c>
      <c r="Y71" s="116"/>
      <c r="Z71" s="130" t="s">
        <v>125</v>
      </c>
      <c r="AA71" s="116"/>
      <c r="AB71" s="130" t="s">
        <v>125</v>
      </c>
      <c r="AC71" s="276">
        <v>46.12</v>
      </c>
      <c r="AD71" s="270" t="s">
        <v>125</v>
      </c>
      <c r="AE71" s="116">
        <v>127</v>
      </c>
      <c r="AF71" s="130" t="s">
        <v>125</v>
      </c>
      <c r="AG71" s="116"/>
      <c r="AH71" s="130" t="s">
        <v>125</v>
      </c>
      <c r="AI71" s="116"/>
      <c r="AJ71" s="130" t="s">
        <v>125</v>
      </c>
      <c r="AK71" s="238"/>
      <c r="AL71" s="242" t="str">
        <f t="shared" si="1"/>
        <v>стр.2451</v>
      </c>
      <c r="AM71" s="243">
        <f t="shared" si="2"/>
      </c>
      <c r="AN71" s="243">
        <f t="shared" si="3"/>
      </c>
      <c r="AO71" s="243">
        <f t="shared" si="22"/>
        <v>0</v>
      </c>
      <c r="AP71" s="243">
        <f t="shared" si="5"/>
        <v>0</v>
      </c>
      <c r="AQ71" s="243">
        <f t="shared" si="6"/>
        <v>0</v>
      </c>
      <c r="AR71" s="243">
        <f t="shared" si="7"/>
        <v>0</v>
      </c>
    </row>
    <row r="72" spans="1:44" ht="78.75">
      <c r="A72" s="127" t="s">
        <v>125</v>
      </c>
      <c r="B72" s="28" t="s">
        <v>180</v>
      </c>
      <c r="C72" s="32" t="s">
        <v>427</v>
      </c>
      <c r="D72" s="32" t="s">
        <v>80</v>
      </c>
      <c r="E72" s="128" t="s">
        <v>125</v>
      </c>
      <c r="F72" s="128" t="s">
        <v>125</v>
      </c>
      <c r="G72" s="120">
        <f>SUM(I72,K72,O72,Q72)</f>
        <v>91749.5</v>
      </c>
      <c r="H72" s="128" t="s">
        <v>125</v>
      </c>
      <c r="I72" s="119">
        <f>SUM(I73,I86:I100,I102,I104,I106,I108,I110,I112,I114,I116,I118)</f>
        <v>51731.7</v>
      </c>
      <c r="J72" s="128" t="s">
        <v>125</v>
      </c>
      <c r="K72" s="119">
        <f>SUM(K73,K86:K100,K102,K104,K106,K108,K110,K112,K114,K116,K118)</f>
        <v>0</v>
      </c>
      <c r="L72" s="128" t="s">
        <v>125</v>
      </c>
      <c r="M72" s="119">
        <f>SUM(M73,M86:M100,M102,M104,M106,M108,M110,M112,M114,M116,M118)</f>
        <v>0</v>
      </c>
      <c r="N72" s="128" t="s">
        <v>125</v>
      </c>
      <c r="O72" s="119">
        <f>SUM(O73,O86:O100,O102,O104,O106,O108,O110,O112,O114,O116,O118)</f>
        <v>6731.4</v>
      </c>
      <c r="P72" s="128" t="s">
        <v>125</v>
      </c>
      <c r="Q72" s="119">
        <f>SUM(Q73,Q86:Q100,Q102,Q104,Q106,Q108,Q110,Q112,Q114,Q116,Q118)</f>
        <v>33286.4</v>
      </c>
      <c r="R72" s="128" t="s">
        <v>125</v>
      </c>
      <c r="S72" s="128" t="s">
        <v>125</v>
      </c>
      <c r="T72" s="120">
        <f t="shared" si="10"/>
        <v>95317.4</v>
      </c>
      <c r="U72" s="128" t="s">
        <v>125</v>
      </c>
      <c r="V72" s="119">
        <f>SUM(V73,V86:V100,V102,V104,V106,V108,V110,V112,V114,V116,V118)</f>
        <v>51731.7</v>
      </c>
      <c r="W72" s="128" t="s">
        <v>125</v>
      </c>
      <c r="X72" s="119">
        <f>SUM(X73,X86:X100,X102,X104,X106,X108,X110,X112,X114,X116,X118)</f>
        <v>0</v>
      </c>
      <c r="Y72" s="128" t="s">
        <v>125</v>
      </c>
      <c r="Z72" s="119">
        <f>SUM(Z73,Z86:Z100,Z102,Z104,Z106,Z108,Z110,Z112,Z114,Z116,Z118)</f>
        <v>0</v>
      </c>
      <c r="AA72" s="128" t="s">
        <v>125</v>
      </c>
      <c r="AB72" s="119">
        <f>SUM(AB73,AB86:AB100,AB102,AB104,AB106,AB108,AB110,AB112,AB114,AB116,AB118)</f>
        <v>0</v>
      </c>
      <c r="AC72" s="128" t="s">
        <v>125</v>
      </c>
      <c r="AD72" s="119">
        <f>SUM(AD73,AD86:AD100,AD102,AD104,AD106,AD108,AD110,AD112,AD114,AD116,AD118)</f>
        <v>6489.6</v>
      </c>
      <c r="AE72" s="128" t="s">
        <v>125</v>
      </c>
      <c r="AF72" s="119">
        <f>SUM(AF73,AF86:AF100,AF102,AF104,AF106,AF108,AF110,AF112,AF114,AF116,AF118)</f>
        <v>37096.1</v>
      </c>
      <c r="AG72" s="128" t="s">
        <v>125</v>
      </c>
      <c r="AH72" s="119">
        <f>SUM(AH73,AH86:AH100,AH102,AH104,AH106,AH108,AH110,AH112,AH114,AH116,AH118)</f>
        <v>0</v>
      </c>
      <c r="AI72" s="128" t="s">
        <v>125</v>
      </c>
      <c r="AJ72" s="119">
        <f>SUM(AJ73,AJ86:AJ100,AJ102,AJ104,AJ106,AJ108,AJ110,AJ112,AJ114,AJ116,AJ118)</f>
        <v>0</v>
      </c>
      <c r="AK72" s="31"/>
      <c r="AL72" s="137" t="str">
        <f t="shared" si="1"/>
        <v>стр.2453</v>
      </c>
      <c r="AM72" s="192">
        <f t="shared" si="2"/>
      </c>
      <c r="AN72" s="192">
        <f t="shared" si="3"/>
      </c>
      <c r="AO72" s="192">
        <f t="shared" si="22"/>
        <v>0</v>
      </c>
      <c r="AP72" s="192">
        <f t="shared" si="5"/>
        <v>0</v>
      </c>
      <c r="AQ72" s="192">
        <f t="shared" si="6"/>
        <v>0</v>
      </c>
      <c r="AR72" s="192">
        <f t="shared" si="7"/>
        <v>0</v>
      </c>
    </row>
    <row r="73" spans="1:44" ht="26.25">
      <c r="A73" s="127" t="s">
        <v>125</v>
      </c>
      <c r="B73" s="131" t="s">
        <v>130</v>
      </c>
      <c r="C73" s="32" t="s">
        <v>428</v>
      </c>
      <c r="D73" s="32" t="s">
        <v>80</v>
      </c>
      <c r="E73" s="128" t="s">
        <v>125</v>
      </c>
      <c r="F73" s="128" t="s">
        <v>125</v>
      </c>
      <c r="G73" s="120">
        <f>SUM(I73,K73,O73,Q73)</f>
        <v>7166.2</v>
      </c>
      <c r="H73" s="128" t="s">
        <v>125</v>
      </c>
      <c r="I73" s="119">
        <f>SUM(I74:I85)</f>
        <v>6466.2</v>
      </c>
      <c r="J73" s="128" t="s">
        <v>125</v>
      </c>
      <c r="K73" s="119">
        <f>SUM(K74:K85)</f>
        <v>0</v>
      </c>
      <c r="L73" s="128" t="s">
        <v>125</v>
      </c>
      <c r="M73" s="119">
        <f>SUM(M74:M85)</f>
        <v>0</v>
      </c>
      <c r="N73" s="128" t="s">
        <v>125</v>
      </c>
      <c r="O73" s="119">
        <f>SUM(O74:O85)</f>
        <v>700</v>
      </c>
      <c r="P73" s="128" t="s">
        <v>125</v>
      </c>
      <c r="Q73" s="119">
        <f>SUM(Q74:Q85)</f>
        <v>0</v>
      </c>
      <c r="R73" s="128" t="s">
        <v>125</v>
      </c>
      <c r="S73" s="128" t="s">
        <v>125</v>
      </c>
      <c r="T73" s="120">
        <f t="shared" si="10"/>
        <v>7309.099999999999</v>
      </c>
      <c r="U73" s="128" t="s">
        <v>125</v>
      </c>
      <c r="V73" s="119">
        <f>SUM(V74:V85)</f>
        <v>6466.2</v>
      </c>
      <c r="W73" s="128" t="s">
        <v>125</v>
      </c>
      <c r="X73" s="119">
        <f>SUM(X74:X85)</f>
        <v>0</v>
      </c>
      <c r="Y73" s="128" t="s">
        <v>125</v>
      </c>
      <c r="Z73" s="119">
        <f>SUM(Z74:Z85)</f>
        <v>0</v>
      </c>
      <c r="AA73" s="128" t="s">
        <v>125</v>
      </c>
      <c r="AB73" s="119">
        <f>SUM(AB74:AB85)</f>
        <v>0</v>
      </c>
      <c r="AC73" s="128" t="s">
        <v>125</v>
      </c>
      <c r="AD73" s="119">
        <f>SUM(AD74:AD85)</f>
        <v>700.2</v>
      </c>
      <c r="AE73" s="128" t="s">
        <v>125</v>
      </c>
      <c r="AF73" s="119">
        <f>SUM(AF74:AF85)</f>
        <v>142.7</v>
      </c>
      <c r="AG73" s="128" t="s">
        <v>125</v>
      </c>
      <c r="AH73" s="119">
        <f>SUM(AH74:AH85)</f>
        <v>0</v>
      </c>
      <c r="AI73" s="128" t="s">
        <v>125</v>
      </c>
      <c r="AJ73" s="119">
        <f>SUM(AJ74:AJ85)</f>
        <v>0</v>
      </c>
      <c r="AK73" s="31"/>
      <c r="AL73" s="137" t="str">
        <f t="shared" si="1"/>
        <v>стр.2456</v>
      </c>
      <c r="AM73" s="192">
        <f t="shared" si="2"/>
      </c>
      <c r="AN73" s="192">
        <f t="shared" si="3"/>
      </c>
      <c r="AO73" s="192">
        <f t="shared" si="22"/>
        <v>0</v>
      </c>
      <c r="AP73" s="192">
        <f t="shared" si="5"/>
        <v>0</v>
      </c>
      <c r="AQ73" s="192">
        <f t="shared" si="6"/>
        <v>0</v>
      </c>
      <c r="AR73" s="192">
        <f t="shared" si="7"/>
        <v>0</v>
      </c>
    </row>
    <row r="74" spans="1:44" s="241" customFormat="1" ht="26.25">
      <c r="A74" s="129" t="s">
        <v>319</v>
      </c>
      <c r="B74" s="248" t="s">
        <v>181</v>
      </c>
      <c r="C74" s="257" t="s">
        <v>429</v>
      </c>
      <c r="D74" s="257" t="s">
        <v>79</v>
      </c>
      <c r="E74" s="115">
        <f aca="true" t="shared" si="23" ref="E74:E138">SUM(H74,J74,N74,P74)</f>
        <v>280.3</v>
      </c>
      <c r="F74" s="115">
        <f aca="true" t="shared" si="24" ref="F74:F84">IF(E74&lt;&gt;0,G74/E74*1000,0)</f>
        <v>25566.17909382804</v>
      </c>
      <c r="G74" s="115">
        <f aca="true" t="shared" si="25" ref="G74:G84">SUM(I74,K74,O74,Q74)</f>
        <v>7166.2</v>
      </c>
      <c r="H74" s="116">
        <v>252.3</v>
      </c>
      <c r="I74" s="116">
        <v>6466.2</v>
      </c>
      <c r="J74" s="116"/>
      <c r="K74" s="116"/>
      <c r="L74" s="116"/>
      <c r="M74" s="116"/>
      <c r="N74" s="116">
        <v>28</v>
      </c>
      <c r="O74" s="116">
        <v>700</v>
      </c>
      <c r="P74" s="116"/>
      <c r="Q74" s="116"/>
      <c r="R74" s="115">
        <f aca="true" t="shared" si="26" ref="R74:R119">SUM(U74,Y74,AC74,AE74)</f>
        <v>296.6</v>
      </c>
      <c r="S74" s="115">
        <f aca="true" t="shared" si="27" ref="S74:S84">IF(R74&lt;&gt;0,T74/R74*1000,0)</f>
        <v>24642.95347269049</v>
      </c>
      <c r="T74" s="115">
        <f t="shared" si="10"/>
        <v>7309.099999999999</v>
      </c>
      <c r="U74" s="116">
        <v>252.3</v>
      </c>
      <c r="V74" s="116">
        <v>6466.2</v>
      </c>
      <c r="W74" s="116"/>
      <c r="X74" s="116"/>
      <c r="Y74" s="116"/>
      <c r="Z74" s="116"/>
      <c r="AA74" s="116"/>
      <c r="AB74" s="116"/>
      <c r="AC74" s="116">
        <v>28.1</v>
      </c>
      <c r="AD74" s="216">
        <v>700.2</v>
      </c>
      <c r="AE74" s="116">
        <v>16.2</v>
      </c>
      <c r="AF74" s="116">
        <v>142.7</v>
      </c>
      <c r="AG74" s="116"/>
      <c r="AH74" s="116"/>
      <c r="AI74" s="116"/>
      <c r="AJ74" s="116"/>
      <c r="AK74" s="238"/>
      <c r="AL74" s="242" t="str">
        <f t="shared" si="1"/>
        <v>стр.2460</v>
      </c>
      <c r="AM74" s="243">
        <f t="shared" si="2"/>
      </c>
      <c r="AN74" s="243">
        <f t="shared" si="3"/>
      </c>
      <c r="AO74" s="243">
        <f t="shared" si="22"/>
        <v>0</v>
      </c>
      <c r="AP74" s="243">
        <f t="shared" si="5"/>
        <v>0</v>
      </c>
      <c r="AQ74" s="243">
        <f t="shared" si="6"/>
        <v>0</v>
      </c>
      <c r="AR74" s="243">
        <f t="shared" si="7"/>
        <v>0</v>
      </c>
    </row>
    <row r="75" spans="1:44" ht="26.25" hidden="1">
      <c r="A75" s="129" t="s">
        <v>320</v>
      </c>
      <c r="B75" s="248" t="s">
        <v>182</v>
      </c>
      <c r="C75" s="117" t="s">
        <v>430</v>
      </c>
      <c r="D75" s="117" t="s">
        <v>79</v>
      </c>
      <c r="E75" s="115">
        <f t="shared" si="23"/>
        <v>0</v>
      </c>
      <c r="F75" s="115">
        <f t="shared" si="24"/>
        <v>0</v>
      </c>
      <c r="G75" s="115">
        <f t="shared" si="25"/>
        <v>0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5">
        <f t="shared" si="26"/>
        <v>0</v>
      </c>
      <c r="S75" s="115">
        <f t="shared" si="27"/>
        <v>0</v>
      </c>
      <c r="T75" s="115">
        <f t="shared" si="10"/>
        <v>0</v>
      </c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31"/>
      <c r="AL75" s="137" t="str">
        <f t="shared" si="1"/>
        <v>стр.2470</v>
      </c>
      <c r="AM75" s="192">
        <f t="shared" si="2"/>
      </c>
      <c r="AN75" s="192">
        <f t="shared" si="3"/>
      </c>
      <c r="AO75" s="192">
        <f t="shared" si="22"/>
        <v>0</v>
      </c>
      <c r="AP75" s="192">
        <f t="shared" si="5"/>
        <v>0</v>
      </c>
      <c r="AQ75" s="192">
        <f t="shared" si="6"/>
        <v>0</v>
      </c>
      <c r="AR75" s="192">
        <f t="shared" si="7"/>
        <v>0</v>
      </c>
    </row>
    <row r="76" spans="1:44" ht="26.25" hidden="1">
      <c r="A76" s="129" t="s">
        <v>321</v>
      </c>
      <c r="B76" s="248" t="s">
        <v>183</v>
      </c>
      <c r="C76" s="117" t="s">
        <v>431</v>
      </c>
      <c r="D76" s="117" t="s">
        <v>79</v>
      </c>
      <c r="E76" s="115">
        <f t="shared" si="23"/>
        <v>0</v>
      </c>
      <c r="F76" s="115">
        <f t="shared" si="24"/>
        <v>0</v>
      </c>
      <c r="G76" s="115">
        <f t="shared" si="25"/>
        <v>0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5">
        <f t="shared" si="26"/>
        <v>0</v>
      </c>
      <c r="S76" s="115">
        <f t="shared" si="27"/>
        <v>0</v>
      </c>
      <c r="T76" s="115">
        <f t="shared" si="10"/>
        <v>0</v>
      </c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31"/>
      <c r="AL76" s="137" t="str">
        <f t="shared" si="1"/>
        <v>стр.2480</v>
      </c>
      <c r="AM76" s="192">
        <f t="shared" si="2"/>
      </c>
      <c r="AN76" s="192">
        <f t="shared" si="3"/>
      </c>
      <c r="AO76" s="192">
        <f t="shared" si="22"/>
        <v>0</v>
      </c>
      <c r="AP76" s="192">
        <f t="shared" si="5"/>
        <v>0</v>
      </c>
      <c r="AQ76" s="192">
        <f t="shared" si="6"/>
        <v>0</v>
      </c>
      <c r="AR76" s="192">
        <f t="shared" si="7"/>
        <v>0</v>
      </c>
    </row>
    <row r="77" spans="1:44" ht="26.25" hidden="1">
      <c r="A77" s="129" t="s">
        <v>322</v>
      </c>
      <c r="B77" s="248" t="s">
        <v>184</v>
      </c>
      <c r="C77" s="117" t="s">
        <v>432</v>
      </c>
      <c r="D77" s="117" t="s">
        <v>79</v>
      </c>
      <c r="E77" s="115">
        <f t="shared" si="23"/>
        <v>0</v>
      </c>
      <c r="F77" s="115">
        <f t="shared" si="24"/>
        <v>0</v>
      </c>
      <c r="G77" s="115">
        <f t="shared" si="25"/>
        <v>0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5">
        <f t="shared" si="26"/>
        <v>0</v>
      </c>
      <c r="S77" s="115">
        <f t="shared" si="27"/>
        <v>0</v>
      </c>
      <c r="T77" s="115">
        <f t="shared" si="10"/>
        <v>0</v>
      </c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31"/>
      <c r="AL77" s="137" t="str">
        <f t="shared" si="1"/>
        <v>стр.2490</v>
      </c>
      <c r="AM77" s="192">
        <f t="shared" si="2"/>
      </c>
      <c r="AN77" s="192">
        <f t="shared" si="3"/>
      </c>
      <c r="AO77" s="192">
        <f t="shared" si="22"/>
        <v>0</v>
      </c>
      <c r="AP77" s="192">
        <f t="shared" si="5"/>
        <v>0</v>
      </c>
      <c r="AQ77" s="192">
        <f t="shared" si="6"/>
        <v>0</v>
      </c>
      <c r="AR77" s="192">
        <f t="shared" si="7"/>
        <v>0</v>
      </c>
    </row>
    <row r="78" spans="1:44" ht="39" hidden="1">
      <c r="A78" s="129" t="s">
        <v>323</v>
      </c>
      <c r="B78" s="248" t="s">
        <v>185</v>
      </c>
      <c r="C78" s="117" t="s">
        <v>433</v>
      </c>
      <c r="D78" s="117" t="s">
        <v>79</v>
      </c>
      <c r="E78" s="115">
        <f t="shared" si="23"/>
        <v>0</v>
      </c>
      <c r="F78" s="115">
        <f t="shared" si="24"/>
        <v>0</v>
      </c>
      <c r="G78" s="115">
        <f t="shared" si="25"/>
        <v>0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5">
        <f t="shared" si="26"/>
        <v>0</v>
      </c>
      <c r="S78" s="115">
        <f t="shared" si="27"/>
        <v>0</v>
      </c>
      <c r="T78" s="115">
        <f t="shared" si="10"/>
        <v>0</v>
      </c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31"/>
      <c r="AL78" s="137" t="str">
        <f t="shared" si="1"/>
        <v>стр.2500</v>
      </c>
      <c r="AM78" s="192">
        <f t="shared" si="2"/>
      </c>
      <c r="AN78" s="192">
        <f t="shared" si="3"/>
      </c>
      <c r="AO78" s="192">
        <f t="shared" si="22"/>
        <v>0</v>
      </c>
      <c r="AP78" s="192">
        <f t="shared" si="5"/>
        <v>0</v>
      </c>
      <c r="AQ78" s="192">
        <f t="shared" si="6"/>
        <v>0</v>
      </c>
      <c r="AR78" s="192">
        <f t="shared" si="7"/>
        <v>0</v>
      </c>
    </row>
    <row r="79" spans="1:44" ht="78.75" hidden="1">
      <c r="A79" s="129" t="s">
        <v>324</v>
      </c>
      <c r="B79" s="248" t="s">
        <v>186</v>
      </c>
      <c r="C79" s="117" t="s">
        <v>434</v>
      </c>
      <c r="D79" s="117" t="s">
        <v>79</v>
      </c>
      <c r="E79" s="115">
        <f t="shared" si="23"/>
        <v>0</v>
      </c>
      <c r="F79" s="115">
        <f t="shared" si="24"/>
        <v>0</v>
      </c>
      <c r="G79" s="115">
        <f t="shared" si="25"/>
        <v>0</v>
      </c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5">
        <f t="shared" si="26"/>
        <v>0</v>
      </c>
      <c r="S79" s="115">
        <f t="shared" si="27"/>
        <v>0</v>
      </c>
      <c r="T79" s="115">
        <f t="shared" si="10"/>
        <v>0</v>
      </c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31"/>
      <c r="AL79" s="137" t="str">
        <f t="shared" si="1"/>
        <v>стр.2510</v>
      </c>
      <c r="AM79" s="192">
        <f t="shared" si="2"/>
      </c>
      <c r="AN79" s="192">
        <f t="shared" si="3"/>
      </c>
      <c r="AO79" s="192">
        <f t="shared" si="22"/>
        <v>0</v>
      </c>
      <c r="AP79" s="192">
        <f t="shared" si="5"/>
        <v>0</v>
      </c>
      <c r="AQ79" s="192">
        <f t="shared" si="6"/>
        <v>0</v>
      </c>
      <c r="AR79" s="192">
        <f t="shared" si="7"/>
        <v>0</v>
      </c>
    </row>
    <row r="80" spans="1:44" ht="66" hidden="1">
      <c r="A80" s="129" t="s">
        <v>325</v>
      </c>
      <c r="B80" s="248" t="s">
        <v>187</v>
      </c>
      <c r="C80" s="257" t="s">
        <v>435</v>
      </c>
      <c r="D80" s="257" t="s">
        <v>79</v>
      </c>
      <c r="E80" s="115">
        <f t="shared" si="23"/>
        <v>0</v>
      </c>
      <c r="F80" s="115">
        <f t="shared" si="24"/>
        <v>0</v>
      </c>
      <c r="G80" s="115">
        <f t="shared" si="25"/>
        <v>0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5">
        <f t="shared" si="26"/>
        <v>0</v>
      </c>
      <c r="S80" s="115">
        <f t="shared" si="27"/>
        <v>0</v>
      </c>
      <c r="T80" s="115">
        <f t="shared" si="10"/>
        <v>0</v>
      </c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31"/>
      <c r="AL80" s="137" t="str">
        <f t="shared" si="1"/>
        <v>стр.2520</v>
      </c>
      <c r="AM80" s="192">
        <f t="shared" si="2"/>
      </c>
      <c r="AN80" s="192">
        <f t="shared" si="3"/>
      </c>
      <c r="AO80" s="192">
        <f t="shared" si="22"/>
        <v>0</v>
      </c>
      <c r="AP80" s="192">
        <f t="shared" si="5"/>
        <v>0</v>
      </c>
      <c r="AQ80" s="192">
        <f t="shared" si="6"/>
        <v>0</v>
      </c>
      <c r="AR80" s="192">
        <f t="shared" si="7"/>
        <v>0</v>
      </c>
    </row>
    <row r="81" spans="1:44" ht="66" hidden="1">
      <c r="A81" s="129" t="s">
        <v>326</v>
      </c>
      <c r="B81" s="248" t="s">
        <v>188</v>
      </c>
      <c r="C81" s="117" t="s">
        <v>436</v>
      </c>
      <c r="D81" s="117" t="s">
        <v>79</v>
      </c>
      <c r="E81" s="115">
        <f t="shared" si="23"/>
        <v>0</v>
      </c>
      <c r="F81" s="115">
        <f t="shared" si="24"/>
        <v>0</v>
      </c>
      <c r="G81" s="115">
        <f t="shared" si="25"/>
        <v>0</v>
      </c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5">
        <f t="shared" si="26"/>
        <v>0</v>
      </c>
      <c r="S81" s="115">
        <f t="shared" si="27"/>
        <v>0</v>
      </c>
      <c r="T81" s="115">
        <f t="shared" si="10"/>
        <v>0</v>
      </c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31"/>
      <c r="AL81" s="137" t="str">
        <f aca="true" t="shared" si="28" ref="AL81:AL144">"стр."&amp;C81</f>
        <v>стр.2530</v>
      </c>
      <c r="AM81" s="192">
        <f aca="true" t="shared" si="29" ref="AM81:AM144">IF(J81&gt;=L81,"",L81-J81)</f>
      </c>
      <c r="AN81" s="192">
        <f aca="true" t="shared" si="30" ref="AN81:AN144">IF(K81&gt;=M81,"",M81-K81)</f>
      </c>
      <c r="AO81" s="192">
        <f aca="true" t="shared" si="31" ref="AO81:AO112">IF(U81&gt;=W81,0,W81-U81)</f>
        <v>0</v>
      </c>
      <c r="AP81" s="192">
        <f aca="true" t="shared" si="32" ref="AP81:AP144">IF(V81&gt;=X81,0,X81-V81)</f>
        <v>0</v>
      </c>
      <c r="AQ81" s="192">
        <f aca="true" t="shared" si="33" ref="AQ81:AQ144">IF(Y81&gt;=AA81,0,AA81-Y81)</f>
        <v>0</v>
      </c>
      <c r="AR81" s="192">
        <f aca="true" t="shared" si="34" ref="AR81:AR144">IF(Z81&gt;=AB81,0,AB81-Z81)</f>
        <v>0</v>
      </c>
    </row>
    <row r="82" spans="1:44" ht="39" hidden="1">
      <c r="A82" s="129" t="s">
        <v>327</v>
      </c>
      <c r="B82" s="248" t="s">
        <v>189</v>
      </c>
      <c r="C82" s="117" t="s">
        <v>437</v>
      </c>
      <c r="D82" s="117" t="s">
        <v>79</v>
      </c>
      <c r="E82" s="115">
        <f t="shared" si="23"/>
        <v>0</v>
      </c>
      <c r="F82" s="115">
        <f t="shared" si="24"/>
        <v>0</v>
      </c>
      <c r="G82" s="115">
        <f t="shared" si="25"/>
        <v>0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5">
        <f t="shared" si="26"/>
        <v>0</v>
      </c>
      <c r="S82" s="115">
        <f t="shared" si="27"/>
        <v>0</v>
      </c>
      <c r="T82" s="115">
        <f t="shared" si="10"/>
        <v>0</v>
      </c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31"/>
      <c r="AL82" s="137" t="str">
        <f t="shared" si="28"/>
        <v>стр.2540</v>
      </c>
      <c r="AM82" s="192">
        <f t="shared" si="29"/>
      </c>
      <c r="AN82" s="192">
        <f t="shared" si="30"/>
      </c>
      <c r="AO82" s="192">
        <f t="shared" si="31"/>
        <v>0</v>
      </c>
      <c r="AP82" s="192">
        <f t="shared" si="32"/>
        <v>0</v>
      </c>
      <c r="AQ82" s="192">
        <f t="shared" si="33"/>
        <v>0</v>
      </c>
      <c r="AR82" s="192">
        <f t="shared" si="34"/>
        <v>0</v>
      </c>
    </row>
    <row r="83" spans="1:44" ht="39" hidden="1">
      <c r="A83" s="129" t="s">
        <v>328</v>
      </c>
      <c r="B83" s="248" t="s">
        <v>190</v>
      </c>
      <c r="C83" s="117" t="s">
        <v>438</v>
      </c>
      <c r="D83" s="117" t="s">
        <v>79</v>
      </c>
      <c r="E83" s="115">
        <f t="shared" si="23"/>
        <v>0</v>
      </c>
      <c r="F83" s="115">
        <f t="shared" si="24"/>
        <v>0</v>
      </c>
      <c r="G83" s="115">
        <f t="shared" si="25"/>
        <v>0</v>
      </c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5">
        <f t="shared" si="26"/>
        <v>0</v>
      </c>
      <c r="S83" s="115">
        <f t="shared" si="27"/>
        <v>0</v>
      </c>
      <c r="T83" s="115">
        <f aca="true" t="shared" si="35" ref="T83:T146">SUM(V83,Z83,AD83,AF83)</f>
        <v>0</v>
      </c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31"/>
      <c r="AL83" s="137" t="str">
        <f t="shared" si="28"/>
        <v>стр.2550</v>
      </c>
      <c r="AM83" s="192">
        <f t="shared" si="29"/>
      </c>
      <c r="AN83" s="192">
        <f t="shared" si="30"/>
      </c>
      <c r="AO83" s="192">
        <f t="shared" si="31"/>
        <v>0</v>
      </c>
      <c r="AP83" s="192">
        <f t="shared" si="32"/>
        <v>0</v>
      </c>
      <c r="AQ83" s="192">
        <f t="shared" si="33"/>
        <v>0</v>
      </c>
      <c r="AR83" s="192">
        <f t="shared" si="34"/>
        <v>0</v>
      </c>
    </row>
    <row r="84" spans="1:44" ht="66" hidden="1">
      <c r="A84" s="129" t="s">
        <v>329</v>
      </c>
      <c r="B84" s="248" t="s">
        <v>191</v>
      </c>
      <c r="C84" s="257" t="s">
        <v>439</v>
      </c>
      <c r="D84" s="257" t="s">
        <v>79</v>
      </c>
      <c r="E84" s="115">
        <f t="shared" si="23"/>
        <v>0</v>
      </c>
      <c r="F84" s="115">
        <f t="shared" si="24"/>
        <v>0</v>
      </c>
      <c r="G84" s="115">
        <f t="shared" si="25"/>
        <v>0</v>
      </c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5">
        <f t="shared" si="26"/>
        <v>0</v>
      </c>
      <c r="S84" s="115">
        <f t="shared" si="27"/>
        <v>0</v>
      </c>
      <c r="T84" s="115">
        <f t="shared" si="35"/>
        <v>0</v>
      </c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31"/>
      <c r="AL84" s="137" t="str">
        <f t="shared" si="28"/>
        <v>стр.2560</v>
      </c>
      <c r="AM84" s="192">
        <f t="shared" si="29"/>
      </c>
      <c r="AN84" s="192">
        <f t="shared" si="30"/>
      </c>
      <c r="AO84" s="192">
        <f t="shared" si="31"/>
        <v>0</v>
      </c>
      <c r="AP84" s="192">
        <f t="shared" si="32"/>
        <v>0</v>
      </c>
      <c r="AQ84" s="192">
        <f t="shared" si="33"/>
        <v>0</v>
      </c>
      <c r="AR84" s="192">
        <f t="shared" si="34"/>
        <v>0</v>
      </c>
    </row>
    <row r="85" spans="1:44" ht="39" hidden="1">
      <c r="A85" s="129" t="s">
        <v>330</v>
      </c>
      <c r="B85" s="248" t="s">
        <v>192</v>
      </c>
      <c r="C85" s="117" t="s">
        <v>440</v>
      </c>
      <c r="D85" s="117" t="s">
        <v>79</v>
      </c>
      <c r="E85" s="115">
        <f t="shared" si="23"/>
        <v>0</v>
      </c>
      <c r="F85" s="115">
        <f>IF(E85&lt;&gt;0,G85/E85*1000,0)</f>
        <v>0</v>
      </c>
      <c r="G85" s="115">
        <f>SUM(I85,K85,O85,Q85)</f>
        <v>0</v>
      </c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5">
        <f t="shared" si="26"/>
        <v>0</v>
      </c>
      <c r="S85" s="115">
        <f>IF(R85&lt;&gt;0,T85/R85*1000,0)</f>
        <v>0</v>
      </c>
      <c r="T85" s="115">
        <f t="shared" si="35"/>
        <v>0</v>
      </c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31"/>
      <c r="AL85" s="137" t="str">
        <f t="shared" si="28"/>
        <v>стр.2570</v>
      </c>
      <c r="AM85" s="192">
        <f t="shared" si="29"/>
      </c>
      <c r="AN85" s="192">
        <f t="shared" si="30"/>
      </c>
      <c r="AO85" s="192">
        <f t="shared" si="31"/>
        <v>0</v>
      </c>
      <c r="AP85" s="192">
        <f t="shared" si="32"/>
        <v>0</v>
      </c>
      <c r="AQ85" s="192">
        <f t="shared" si="33"/>
        <v>0</v>
      </c>
      <c r="AR85" s="192">
        <f t="shared" si="34"/>
        <v>0</v>
      </c>
    </row>
    <row r="86" spans="1:44" s="241" customFormat="1" ht="52.5">
      <c r="A86" s="129" t="s">
        <v>331</v>
      </c>
      <c r="B86" s="177" t="s">
        <v>193</v>
      </c>
      <c r="C86" s="257" t="s">
        <v>441</v>
      </c>
      <c r="D86" s="257" t="s">
        <v>79</v>
      </c>
      <c r="E86" s="115">
        <f t="shared" si="23"/>
        <v>4</v>
      </c>
      <c r="F86" s="115">
        <f aca="true" t="shared" si="36" ref="F86:F100">IF(E86&lt;&gt;0,G86/E86*1000,0)</f>
        <v>25625</v>
      </c>
      <c r="G86" s="115">
        <f aca="true" t="shared" si="37" ref="G86:G100">SUM(I86,K86,O86,Q86)</f>
        <v>102.5</v>
      </c>
      <c r="H86" s="116">
        <v>4</v>
      </c>
      <c r="I86" s="116">
        <v>102.5</v>
      </c>
      <c r="J86" s="116"/>
      <c r="K86" s="116"/>
      <c r="L86" s="116"/>
      <c r="M86" s="116"/>
      <c r="N86" s="116"/>
      <c r="O86" s="116"/>
      <c r="P86" s="116"/>
      <c r="Q86" s="116"/>
      <c r="R86" s="115">
        <f t="shared" si="26"/>
        <v>4.7</v>
      </c>
      <c r="S86" s="115">
        <f aca="true" t="shared" si="38" ref="S86:S100">IF(R86&lt;&gt;0,T86/R86*1000,0)</f>
        <v>25127.65957446808</v>
      </c>
      <c r="T86" s="115">
        <f t="shared" si="35"/>
        <v>118.1</v>
      </c>
      <c r="U86" s="116">
        <v>4</v>
      </c>
      <c r="V86" s="116">
        <v>102.5</v>
      </c>
      <c r="W86" s="116"/>
      <c r="X86" s="116"/>
      <c r="Y86" s="116"/>
      <c r="Z86" s="116"/>
      <c r="AA86" s="116"/>
      <c r="AB86" s="116"/>
      <c r="AC86" s="116"/>
      <c r="AD86" s="116"/>
      <c r="AE86" s="116">
        <v>0.7</v>
      </c>
      <c r="AF86" s="116">
        <v>15.6</v>
      </c>
      <c r="AG86" s="116"/>
      <c r="AH86" s="116"/>
      <c r="AI86" s="116"/>
      <c r="AJ86" s="116"/>
      <c r="AK86" s="238"/>
      <c r="AL86" s="242" t="str">
        <f t="shared" si="28"/>
        <v>стр.2580</v>
      </c>
      <c r="AM86" s="243">
        <f t="shared" si="29"/>
      </c>
      <c r="AN86" s="243">
        <f t="shared" si="30"/>
      </c>
      <c r="AO86" s="243">
        <f t="shared" si="31"/>
        <v>0</v>
      </c>
      <c r="AP86" s="243">
        <f t="shared" si="32"/>
        <v>0</v>
      </c>
      <c r="AQ86" s="243">
        <f t="shared" si="33"/>
        <v>0</v>
      </c>
      <c r="AR86" s="243">
        <f t="shared" si="34"/>
        <v>0</v>
      </c>
    </row>
    <row r="87" spans="1:44" ht="52.5" hidden="1">
      <c r="A87" s="129" t="s">
        <v>332</v>
      </c>
      <c r="B87" s="177" t="s">
        <v>194</v>
      </c>
      <c r="C87" s="117" t="s">
        <v>442</v>
      </c>
      <c r="D87" s="117" t="s">
        <v>79</v>
      </c>
      <c r="E87" s="115">
        <f t="shared" si="23"/>
        <v>0</v>
      </c>
      <c r="F87" s="115">
        <f t="shared" si="36"/>
        <v>0</v>
      </c>
      <c r="G87" s="115">
        <f t="shared" si="37"/>
        <v>0</v>
      </c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5">
        <f t="shared" si="26"/>
        <v>0</v>
      </c>
      <c r="S87" s="115">
        <f t="shared" si="38"/>
        <v>0</v>
      </c>
      <c r="T87" s="115">
        <f t="shared" si="35"/>
        <v>0</v>
      </c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31"/>
      <c r="AL87" s="137" t="str">
        <f t="shared" si="28"/>
        <v>стр.2590</v>
      </c>
      <c r="AM87" s="192">
        <f t="shared" si="29"/>
      </c>
      <c r="AN87" s="192">
        <f t="shared" si="30"/>
      </c>
      <c r="AO87" s="192">
        <f t="shared" si="31"/>
        <v>0</v>
      </c>
      <c r="AP87" s="192">
        <f t="shared" si="32"/>
        <v>0</v>
      </c>
      <c r="AQ87" s="192">
        <f t="shared" si="33"/>
        <v>0</v>
      </c>
      <c r="AR87" s="192">
        <f t="shared" si="34"/>
        <v>0</v>
      </c>
    </row>
    <row r="88" spans="1:44" s="241" customFormat="1" ht="52.5">
      <c r="A88" s="129" t="s">
        <v>333</v>
      </c>
      <c r="B88" s="177" t="s">
        <v>195</v>
      </c>
      <c r="C88" s="257" t="s">
        <v>443</v>
      </c>
      <c r="D88" s="257" t="s">
        <v>79</v>
      </c>
      <c r="E88" s="115">
        <f t="shared" si="23"/>
        <v>3805</v>
      </c>
      <c r="F88" s="115">
        <f t="shared" si="36"/>
        <v>2899.5269382391584</v>
      </c>
      <c r="G88" s="115">
        <f t="shared" si="37"/>
        <v>11032.699999999999</v>
      </c>
      <c r="H88" s="116">
        <v>3653.4</v>
      </c>
      <c r="I88" s="116">
        <v>10567.4</v>
      </c>
      <c r="J88" s="116"/>
      <c r="K88" s="116"/>
      <c r="L88" s="116"/>
      <c r="M88" s="116"/>
      <c r="N88" s="116">
        <v>151.6</v>
      </c>
      <c r="O88" s="116">
        <v>465.3</v>
      </c>
      <c r="P88" s="116"/>
      <c r="Q88" s="116"/>
      <c r="R88" s="115">
        <f t="shared" si="26"/>
        <v>3878.7</v>
      </c>
      <c r="S88" s="115">
        <f t="shared" si="38"/>
        <v>2868.8993735014305</v>
      </c>
      <c r="T88" s="115">
        <f t="shared" si="35"/>
        <v>11127.599999999999</v>
      </c>
      <c r="U88" s="116">
        <v>3653.4</v>
      </c>
      <c r="V88" s="116">
        <v>10567.4</v>
      </c>
      <c r="W88" s="116"/>
      <c r="X88" s="116"/>
      <c r="Y88" s="116"/>
      <c r="Z88" s="116"/>
      <c r="AA88" s="116"/>
      <c r="AB88" s="116"/>
      <c r="AC88" s="116">
        <v>151.6</v>
      </c>
      <c r="AD88" s="116">
        <v>465.3</v>
      </c>
      <c r="AE88" s="116">
        <v>73.7</v>
      </c>
      <c r="AF88" s="116">
        <v>94.9</v>
      </c>
      <c r="AG88" s="116"/>
      <c r="AH88" s="116"/>
      <c r="AI88" s="116"/>
      <c r="AJ88" s="116"/>
      <c r="AK88" s="238"/>
      <c r="AL88" s="242" t="str">
        <f t="shared" si="28"/>
        <v>стр.2600</v>
      </c>
      <c r="AM88" s="243">
        <f t="shared" si="29"/>
      </c>
      <c r="AN88" s="243">
        <f t="shared" si="30"/>
      </c>
      <c r="AO88" s="243">
        <f t="shared" si="31"/>
        <v>0</v>
      </c>
      <c r="AP88" s="243">
        <f t="shared" si="32"/>
        <v>0</v>
      </c>
      <c r="AQ88" s="243">
        <f t="shared" si="33"/>
        <v>0</v>
      </c>
      <c r="AR88" s="243">
        <f t="shared" si="34"/>
        <v>0</v>
      </c>
    </row>
    <row r="89" spans="1:44" ht="52.5" hidden="1">
      <c r="A89" s="129" t="s">
        <v>334</v>
      </c>
      <c r="B89" s="177" t="s">
        <v>196</v>
      </c>
      <c r="C89" s="117" t="s">
        <v>444</v>
      </c>
      <c r="D89" s="117" t="s">
        <v>79</v>
      </c>
      <c r="E89" s="115">
        <f t="shared" si="23"/>
        <v>0</v>
      </c>
      <c r="F89" s="115">
        <f t="shared" si="36"/>
        <v>0</v>
      </c>
      <c r="G89" s="115">
        <f t="shared" si="37"/>
        <v>0</v>
      </c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5">
        <f t="shared" si="26"/>
        <v>0</v>
      </c>
      <c r="S89" s="115">
        <f t="shared" si="38"/>
        <v>0</v>
      </c>
      <c r="T89" s="115">
        <f t="shared" si="35"/>
        <v>0</v>
      </c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31"/>
      <c r="AL89" s="137" t="str">
        <f t="shared" si="28"/>
        <v>стр.2610</v>
      </c>
      <c r="AM89" s="192">
        <f t="shared" si="29"/>
      </c>
      <c r="AN89" s="192">
        <f t="shared" si="30"/>
      </c>
      <c r="AO89" s="192">
        <f t="shared" si="31"/>
        <v>0</v>
      </c>
      <c r="AP89" s="192">
        <f t="shared" si="32"/>
        <v>0</v>
      </c>
      <c r="AQ89" s="192">
        <f t="shared" si="33"/>
        <v>0</v>
      </c>
      <c r="AR89" s="192">
        <f t="shared" si="34"/>
        <v>0</v>
      </c>
    </row>
    <row r="90" spans="1:44" s="241" customFormat="1" ht="52.5">
      <c r="A90" s="129" t="s">
        <v>335</v>
      </c>
      <c r="B90" s="177" t="s">
        <v>197</v>
      </c>
      <c r="C90" s="257" t="s">
        <v>445</v>
      </c>
      <c r="D90" s="257" t="s">
        <v>79</v>
      </c>
      <c r="E90" s="115">
        <f t="shared" si="23"/>
        <v>901.9</v>
      </c>
      <c r="F90" s="115">
        <f t="shared" si="36"/>
        <v>7291.384854196696</v>
      </c>
      <c r="G90" s="115">
        <f t="shared" si="37"/>
        <v>6576.1</v>
      </c>
      <c r="H90" s="116">
        <v>863.3</v>
      </c>
      <c r="I90" s="116">
        <v>6276.1</v>
      </c>
      <c r="J90" s="116"/>
      <c r="K90" s="116"/>
      <c r="L90" s="116"/>
      <c r="M90" s="116"/>
      <c r="N90" s="116">
        <v>38.6</v>
      </c>
      <c r="O90" s="116">
        <v>300</v>
      </c>
      <c r="P90" s="116"/>
      <c r="Q90" s="116"/>
      <c r="R90" s="115">
        <f t="shared" si="26"/>
        <v>909.1</v>
      </c>
      <c r="S90" s="115">
        <f t="shared" si="38"/>
        <v>7266.857331426686</v>
      </c>
      <c r="T90" s="115">
        <f t="shared" si="35"/>
        <v>6606.3</v>
      </c>
      <c r="U90" s="116">
        <v>863.3</v>
      </c>
      <c r="V90" s="116">
        <v>6276.1</v>
      </c>
      <c r="W90" s="116"/>
      <c r="X90" s="116"/>
      <c r="Y90" s="116"/>
      <c r="Z90" s="116"/>
      <c r="AA90" s="116"/>
      <c r="AB90" s="116"/>
      <c r="AC90" s="116">
        <v>38.6</v>
      </c>
      <c r="AD90" s="116">
        <v>300</v>
      </c>
      <c r="AE90" s="116">
        <v>7.2</v>
      </c>
      <c r="AF90" s="116">
        <v>30.2</v>
      </c>
      <c r="AG90" s="116"/>
      <c r="AH90" s="116"/>
      <c r="AI90" s="116"/>
      <c r="AJ90" s="116"/>
      <c r="AK90" s="238"/>
      <c r="AL90" s="242" t="str">
        <f t="shared" si="28"/>
        <v>стр.2620</v>
      </c>
      <c r="AM90" s="243">
        <f t="shared" si="29"/>
      </c>
      <c r="AN90" s="243">
        <f t="shared" si="30"/>
      </c>
      <c r="AO90" s="243">
        <f t="shared" si="31"/>
        <v>0</v>
      </c>
      <c r="AP90" s="243">
        <f t="shared" si="32"/>
        <v>0</v>
      </c>
      <c r="AQ90" s="243">
        <f t="shared" si="33"/>
        <v>0</v>
      </c>
      <c r="AR90" s="243">
        <f t="shared" si="34"/>
        <v>0</v>
      </c>
    </row>
    <row r="91" spans="1:44" ht="39" hidden="1">
      <c r="A91" s="129" t="s">
        <v>336</v>
      </c>
      <c r="B91" s="177" t="s">
        <v>198</v>
      </c>
      <c r="C91" s="117" t="s">
        <v>446</v>
      </c>
      <c r="D91" s="117" t="s">
        <v>79</v>
      </c>
      <c r="E91" s="115">
        <f t="shared" si="23"/>
        <v>0</v>
      </c>
      <c r="F91" s="115">
        <f t="shared" si="36"/>
        <v>0</v>
      </c>
      <c r="G91" s="115">
        <f t="shared" si="37"/>
        <v>0</v>
      </c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5">
        <f t="shared" si="26"/>
        <v>0</v>
      </c>
      <c r="S91" s="115">
        <f t="shared" si="38"/>
        <v>0</v>
      </c>
      <c r="T91" s="115">
        <f t="shared" si="35"/>
        <v>0</v>
      </c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31"/>
      <c r="AL91" s="137" t="str">
        <f t="shared" si="28"/>
        <v>стр.2630</v>
      </c>
      <c r="AM91" s="192">
        <f t="shared" si="29"/>
      </c>
      <c r="AN91" s="192">
        <f t="shared" si="30"/>
      </c>
      <c r="AO91" s="192">
        <f t="shared" si="31"/>
        <v>0</v>
      </c>
      <c r="AP91" s="192">
        <f t="shared" si="32"/>
        <v>0</v>
      </c>
      <c r="AQ91" s="192">
        <f t="shared" si="33"/>
        <v>0</v>
      </c>
      <c r="AR91" s="192">
        <f t="shared" si="34"/>
        <v>0</v>
      </c>
    </row>
    <row r="92" spans="1:44" ht="66" hidden="1">
      <c r="A92" s="129" t="s">
        <v>337</v>
      </c>
      <c r="B92" s="177" t="s">
        <v>199</v>
      </c>
      <c r="C92" s="117" t="s">
        <v>447</v>
      </c>
      <c r="D92" s="117" t="s">
        <v>79</v>
      </c>
      <c r="E92" s="115">
        <f t="shared" si="23"/>
        <v>0</v>
      </c>
      <c r="F92" s="115">
        <f t="shared" si="36"/>
        <v>0</v>
      </c>
      <c r="G92" s="115">
        <f t="shared" si="37"/>
        <v>0</v>
      </c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5">
        <f t="shared" si="26"/>
        <v>0</v>
      </c>
      <c r="S92" s="115">
        <f t="shared" si="38"/>
        <v>0</v>
      </c>
      <c r="T92" s="115">
        <f t="shared" si="35"/>
        <v>0</v>
      </c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31"/>
      <c r="AL92" s="137" t="str">
        <f t="shared" si="28"/>
        <v>стр.2640</v>
      </c>
      <c r="AM92" s="192">
        <f t="shared" si="29"/>
      </c>
      <c r="AN92" s="192">
        <f t="shared" si="30"/>
      </c>
      <c r="AO92" s="192">
        <f t="shared" si="31"/>
        <v>0</v>
      </c>
      <c r="AP92" s="192">
        <f t="shared" si="32"/>
        <v>0</v>
      </c>
      <c r="AQ92" s="192">
        <f t="shared" si="33"/>
        <v>0</v>
      </c>
      <c r="AR92" s="192">
        <f t="shared" si="34"/>
        <v>0</v>
      </c>
    </row>
    <row r="93" spans="1:44" s="241" customFormat="1" ht="78.75">
      <c r="A93" s="129" t="s">
        <v>338</v>
      </c>
      <c r="B93" s="177" t="s">
        <v>200</v>
      </c>
      <c r="C93" s="257" t="s">
        <v>448</v>
      </c>
      <c r="D93" s="257" t="s">
        <v>79</v>
      </c>
      <c r="E93" s="115">
        <f t="shared" si="23"/>
        <v>64</v>
      </c>
      <c r="F93" s="115">
        <f t="shared" si="36"/>
        <v>9704.6875</v>
      </c>
      <c r="G93" s="115">
        <f t="shared" si="37"/>
        <v>621.1</v>
      </c>
      <c r="H93" s="216">
        <f>9+23.7</f>
        <v>32.7</v>
      </c>
      <c r="I93" s="216">
        <f>219.8+88.3</f>
        <v>308.1</v>
      </c>
      <c r="J93" s="216"/>
      <c r="K93" s="116"/>
      <c r="L93" s="116"/>
      <c r="M93" s="116"/>
      <c r="N93" s="116">
        <v>31.3</v>
      </c>
      <c r="O93" s="116">
        <v>313</v>
      </c>
      <c r="P93" s="116"/>
      <c r="Q93" s="116"/>
      <c r="R93" s="115">
        <f t="shared" si="26"/>
        <v>64</v>
      </c>
      <c r="S93" s="115">
        <f t="shared" si="38"/>
        <v>9704.6875</v>
      </c>
      <c r="T93" s="115">
        <f t="shared" si="35"/>
        <v>621.1</v>
      </c>
      <c r="U93" s="216">
        <f>9+23.7</f>
        <v>32.7</v>
      </c>
      <c r="V93" s="216">
        <f>219.8+88.3</f>
        <v>308.1</v>
      </c>
      <c r="W93" s="116"/>
      <c r="X93" s="116"/>
      <c r="Y93" s="116"/>
      <c r="Z93" s="116"/>
      <c r="AA93" s="116"/>
      <c r="AB93" s="116"/>
      <c r="AC93" s="116">
        <v>31.3</v>
      </c>
      <c r="AD93" s="116">
        <v>313</v>
      </c>
      <c r="AE93" s="116"/>
      <c r="AF93" s="116"/>
      <c r="AG93" s="116"/>
      <c r="AH93" s="116"/>
      <c r="AI93" s="116"/>
      <c r="AJ93" s="116"/>
      <c r="AK93" s="238"/>
      <c r="AL93" s="242" t="str">
        <f t="shared" si="28"/>
        <v>стр.2650</v>
      </c>
      <c r="AM93" s="243">
        <f t="shared" si="29"/>
      </c>
      <c r="AN93" s="243">
        <f t="shared" si="30"/>
      </c>
      <c r="AO93" s="243">
        <f t="shared" si="31"/>
        <v>0</v>
      </c>
      <c r="AP93" s="243">
        <f t="shared" si="32"/>
        <v>0</v>
      </c>
      <c r="AQ93" s="243">
        <f t="shared" si="33"/>
        <v>0</v>
      </c>
      <c r="AR93" s="243">
        <f t="shared" si="34"/>
        <v>0</v>
      </c>
    </row>
    <row r="94" spans="1:44" ht="66" hidden="1">
      <c r="A94" s="129" t="s">
        <v>339</v>
      </c>
      <c r="B94" s="177" t="s">
        <v>201</v>
      </c>
      <c r="C94" s="257" t="s">
        <v>449</v>
      </c>
      <c r="D94" s="257" t="s">
        <v>79</v>
      </c>
      <c r="E94" s="115">
        <f t="shared" si="23"/>
        <v>0</v>
      </c>
      <c r="F94" s="115">
        <f t="shared" si="36"/>
        <v>0</v>
      </c>
      <c r="G94" s="115">
        <f t="shared" si="37"/>
        <v>0</v>
      </c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5">
        <f t="shared" si="26"/>
        <v>0</v>
      </c>
      <c r="S94" s="115">
        <f t="shared" si="38"/>
        <v>0</v>
      </c>
      <c r="T94" s="115">
        <f t="shared" si="35"/>
        <v>0</v>
      </c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31"/>
      <c r="AL94" s="137" t="str">
        <f t="shared" si="28"/>
        <v>стр.2660</v>
      </c>
      <c r="AM94" s="192">
        <f t="shared" si="29"/>
      </c>
      <c r="AN94" s="192">
        <f t="shared" si="30"/>
      </c>
      <c r="AO94" s="192">
        <f t="shared" si="31"/>
        <v>0</v>
      </c>
      <c r="AP94" s="192">
        <f t="shared" si="32"/>
        <v>0</v>
      </c>
      <c r="AQ94" s="192">
        <f t="shared" si="33"/>
        <v>0</v>
      </c>
      <c r="AR94" s="192">
        <f t="shared" si="34"/>
        <v>0</v>
      </c>
    </row>
    <row r="95" spans="1:44" ht="52.5" hidden="1">
      <c r="A95" s="129" t="s">
        <v>340</v>
      </c>
      <c r="B95" s="177" t="s">
        <v>202</v>
      </c>
      <c r="C95" s="257" t="s">
        <v>450</v>
      </c>
      <c r="D95" s="257" t="s">
        <v>79</v>
      </c>
      <c r="E95" s="115">
        <f t="shared" si="23"/>
        <v>0</v>
      </c>
      <c r="F95" s="115">
        <f t="shared" si="36"/>
        <v>0</v>
      </c>
      <c r="G95" s="115">
        <f t="shared" si="37"/>
        <v>0</v>
      </c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5">
        <f t="shared" si="26"/>
        <v>0</v>
      </c>
      <c r="S95" s="115">
        <f t="shared" si="38"/>
        <v>0</v>
      </c>
      <c r="T95" s="115">
        <f t="shared" si="35"/>
        <v>0</v>
      </c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31"/>
      <c r="AL95" s="137" t="str">
        <f t="shared" si="28"/>
        <v>стр.2670</v>
      </c>
      <c r="AM95" s="192">
        <f t="shared" si="29"/>
      </c>
      <c r="AN95" s="192">
        <f t="shared" si="30"/>
      </c>
      <c r="AO95" s="192">
        <f t="shared" si="31"/>
        <v>0</v>
      </c>
      <c r="AP95" s="192">
        <f t="shared" si="32"/>
        <v>0</v>
      </c>
      <c r="AQ95" s="192">
        <f t="shared" si="33"/>
        <v>0</v>
      </c>
      <c r="AR95" s="192">
        <f t="shared" si="34"/>
        <v>0</v>
      </c>
    </row>
    <row r="96" spans="1:44" ht="39" hidden="1">
      <c r="A96" s="129" t="s">
        <v>341</v>
      </c>
      <c r="B96" s="177" t="s">
        <v>203</v>
      </c>
      <c r="C96" s="257" t="s">
        <v>451</v>
      </c>
      <c r="D96" s="257" t="s">
        <v>79</v>
      </c>
      <c r="E96" s="115">
        <f t="shared" si="23"/>
        <v>0</v>
      </c>
      <c r="F96" s="115">
        <f t="shared" si="36"/>
        <v>0</v>
      </c>
      <c r="G96" s="115">
        <f t="shared" si="37"/>
        <v>0</v>
      </c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5">
        <f t="shared" si="26"/>
        <v>0</v>
      </c>
      <c r="S96" s="115">
        <f t="shared" si="38"/>
        <v>0</v>
      </c>
      <c r="T96" s="115">
        <f t="shared" si="35"/>
        <v>0</v>
      </c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31"/>
      <c r="AL96" s="137" t="str">
        <f t="shared" si="28"/>
        <v>стр.2680</v>
      </c>
      <c r="AM96" s="192">
        <f t="shared" si="29"/>
      </c>
      <c r="AN96" s="192">
        <f t="shared" si="30"/>
      </c>
      <c r="AO96" s="192">
        <f t="shared" si="31"/>
        <v>0</v>
      </c>
      <c r="AP96" s="192">
        <f t="shared" si="32"/>
        <v>0</v>
      </c>
      <c r="AQ96" s="192">
        <f t="shared" si="33"/>
        <v>0</v>
      </c>
      <c r="AR96" s="192">
        <f t="shared" si="34"/>
        <v>0</v>
      </c>
    </row>
    <row r="97" spans="1:44" ht="52.5" hidden="1">
      <c r="A97" s="129" t="s">
        <v>342</v>
      </c>
      <c r="B97" s="177" t="s">
        <v>204</v>
      </c>
      <c r="C97" s="257" t="s">
        <v>452</v>
      </c>
      <c r="D97" s="257" t="s">
        <v>79</v>
      </c>
      <c r="E97" s="115">
        <f t="shared" si="23"/>
        <v>0</v>
      </c>
      <c r="F97" s="115">
        <f t="shared" si="36"/>
        <v>0</v>
      </c>
      <c r="G97" s="115">
        <f t="shared" si="37"/>
        <v>0</v>
      </c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5">
        <f t="shared" si="26"/>
        <v>0</v>
      </c>
      <c r="S97" s="115">
        <f t="shared" si="38"/>
        <v>0</v>
      </c>
      <c r="T97" s="115">
        <f t="shared" si="35"/>
        <v>0</v>
      </c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31"/>
      <c r="AL97" s="137" t="str">
        <f t="shared" si="28"/>
        <v>стр.2690</v>
      </c>
      <c r="AM97" s="192">
        <f t="shared" si="29"/>
      </c>
      <c r="AN97" s="192">
        <f t="shared" si="30"/>
      </c>
      <c r="AO97" s="192">
        <f t="shared" si="31"/>
        <v>0</v>
      </c>
      <c r="AP97" s="192">
        <f t="shared" si="32"/>
        <v>0</v>
      </c>
      <c r="AQ97" s="192">
        <f t="shared" si="33"/>
        <v>0</v>
      </c>
      <c r="AR97" s="192">
        <f t="shared" si="34"/>
        <v>0</v>
      </c>
    </row>
    <row r="98" spans="1:44" s="241" customFormat="1" ht="52.5">
      <c r="A98" s="129" t="s">
        <v>343</v>
      </c>
      <c r="B98" s="177" t="s">
        <v>205</v>
      </c>
      <c r="C98" s="257" t="s">
        <v>453</v>
      </c>
      <c r="D98" s="257" t="s">
        <v>79</v>
      </c>
      <c r="E98" s="115">
        <f t="shared" si="23"/>
        <v>264.2</v>
      </c>
      <c r="F98" s="115">
        <f t="shared" si="36"/>
        <v>2694.1710825132477</v>
      </c>
      <c r="G98" s="115">
        <f t="shared" si="37"/>
        <v>711.8</v>
      </c>
      <c r="H98" s="116">
        <v>260.2</v>
      </c>
      <c r="I98" s="116">
        <v>671.8</v>
      </c>
      <c r="J98" s="116"/>
      <c r="K98" s="116"/>
      <c r="L98" s="116"/>
      <c r="M98" s="116"/>
      <c r="N98" s="116">
        <v>4</v>
      </c>
      <c r="O98" s="116">
        <v>40</v>
      </c>
      <c r="P98" s="116"/>
      <c r="Q98" s="116"/>
      <c r="R98" s="115">
        <f t="shared" si="26"/>
        <v>312.49999999999994</v>
      </c>
      <c r="S98" s="115">
        <f t="shared" si="38"/>
        <v>2387.5200000000004</v>
      </c>
      <c r="T98" s="115">
        <f t="shared" si="35"/>
        <v>746.0999999999999</v>
      </c>
      <c r="U98" s="116">
        <v>260.2</v>
      </c>
      <c r="V98" s="116">
        <v>671.8</v>
      </c>
      <c r="W98" s="116"/>
      <c r="X98" s="116"/>
      <c r="Y98" s="116"/>
      <c r="Z98" s="116"/>
      <c r="AA98" s="116"/>
      <c r="AB98" s="116"/>
      <c r="AC98" s="116">
        <v>35.4</v>
      </c>
      <c r="AD98" s="116">
        <v>41</v>
      </c>
      <c r="AE98" s="116">
        <v>16.9</v>
      </c>
      <c r="AF98" s="116">
        <v>33.3</v>
      </c>
      <c r="AG98" s="116"/>
      <c r="AH98" s="116"/>
      <c r="AI98" s="116"/>
      <c r="AJ98" s="116"/>
      <c r="AK98" s="238"/>
      <c r="AL98" s="242" t="str">
        <f t="shared" si="28"/>
        <v>стр.2700</v>
      </c>
      <c r="AM98" s="243">
        <f t="shared" si="29"/>
      </c>
      <c r="AN98" s="243">
        <f t="shared" si="30"/>
      </c>
      <c r="AO98" s="243">
        <f t="shared" si="31"/>
        <v>0</v>
      </c>
      <c r="AP98" s="243">
        <f t="shared" si="32"/>
        <v>0</v>
      </c>
      <c r="AQ98" s="243">
        <f t="shared" si="33"/>
        <v>0</v>
      </c>
      <c r="AR98" s="243">
        <f t="shared" si="34"/>
        <v>0</v>
      </c>
    </row>
    <row r="99" spans="1:44" ht="105" hidden="1">
      <c r="A99" s="129" t="s">
        <v>344</v>
      </c>
      <c r="B99" s="177" t="s">
        <v>206</v>
      </c>
      <c r="C99" s="257" t="s">
        <v>454</v>
      </c>
      <c r="D99" s="257" t="s">
        <v>79</v>
      </c>
      <c r="E99" s="115">
        <f t="shared" si="23"/>
        <v>0</v>
      </c>
      <c r="F99" s="115">
        <f t="shared" si="36"/>
        <v>0</v>
      </c>
      <c r="G99" s="115">
        <f t="shared" si="37"/>
        <v>0</v>
      </c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5">
        <f t="shared" si="26"/>
        <v>0</v>
      </c>
      <c r="S99" s="115">
        <f t="shared" si="38"/>
        <v>0</v>
      </c>
      <c r="T99" s="115">
        <f t="shared" si="35"/>
        <v>0</v>
      </c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31"/>
      <c r="AL99" s="137" t="str">
        <f t="shared" si="28"/>
        <v>стр.2710</v>
      </c>
      <c r="AM99" s="192">
        <f t="shared" si="29"/>
      </c>
      <c r="AN99" s="192">
        <f t="shared" si="30"/>
      </c>
      <c r="AO99" s="192">
        <f t="shared" si="31"/>
        <v>0</v>
      </c>
      <c r="AP99" s="192">
        <f t="shared" si="32"/>
        <v>0</v>
      </c>
      <c r="AQ99" s="192">
        <f t="shared" si="33"/>
        <v>0</v>
      </c>
      <c r="AR99" s="192">
        <f t="shared" si="34"/>
        <v>0</v>
      </c>
    </row>
    <row r="100" spans="1:44" s="241" customFormat="1" ht="15" customHeight="1">
      <c r="A100" s="377" t="s">
        <v>345</v>
      </c>
      <c r="B100" s="361" t="s">
        <v>207</v>
      </c>
      <c r="C100" s="257" t="s">
        <v>455</v>
      </c>
      <c r="D100" s="257" t="s">
        <v>79</v>
      </c>
      <c r="E100" s="115">
        <f t="shared" si="23"/>
        <v>1164.1</v>
      </c>
      <c r="F100" s="115">
        <f t="shared" si="36"/>
        <v>18312.602010136587</v>
      </c>
      <c r="G100" s="115">
        <f t="shared" si="37"/>
        <v>21317.7</v>
      </c>
      <c r="H100" s="216">
        <v>1115.3</v>
      </c>
      <c r="I100" s="216">
        <v>20620.9</v>
      </c>
      <c r="J100" s="116"/>
      <c r="K100" s="116"/>
      <c r="L100" s="116"/>
      <c r="M100" s="116"/>
      <c r="N100" s="116">
        <v>48.8</v>
      </c>
      <c r="O100" s="116">
        <v>696.8</v>
      </c>
      <c r="P100" s="116"/>
      <c r="Q100" s="116"/>
      <c r="R100" s="115">
        <f t="shared" si="26"/>
        <v>1215.1999999999998</v>
      </c>
      <c r="S100" s="115">
        <f t="shared" si="38"/>
        <v>17978.522053982888</v>
      </c>
      <c r="T100" s="115">
        <f t="shared" si="35"/>
        <v>21847.500000000004</v>
      </c>
      <c r="U100" s="216">
        <v>1115.3</v>
      </c>
      <c r="V100" s="216">
        <v>20620.9</v>
      </c>
      <c r="W100" s="116"/>
      <c r="X100" s="116"/>
      <c r="Y100" s="116"/>
      <c r="Z100" s="116"/>
      <c r="AA100" s="116"/>
      <c r="AB100" s="116"/>
      <c r="AC100" s="116">
        <v>56.8</v>
      </c>
      <c r="AD100" s="116">
        <v>715.7</v>
      </c>
      <c r="AE100" s="116">
        <v>43.1</v>
      </c>
      <c r="AF100" s="116">
        <v>510.9</v>
      </c>
      <c r="AG100" s="116"/>
      <c r="AH100" s="116"/>
      <c r="AI100" s="116"/>
      <c r="AJ100" s="116"/>
      <c r="AK100" s="238"/>
      <c r="AL100" s="242" t="str">
        <f t="shared" si="28"/>
        <v>стр.2720</v>
      </c>
      <c r="AM100" s="243">
        <f t="shared" si="29"/>
      </c>
      <c r="AN100" s="243">
        <f t="shared" si="30"/>
      </c>
      <c r="AO100" s="243">
        <f t="shared" si="31"/>
        <v>0</v>
      </c>
      <c r="AP100" s="243">
        <f t="shared" si="32"/>
        <v>0</v>
      </c>
      <c r="AQ100" s="243">
        <f t="shared" si="33"/>
        <v>0</v>
      </c>
      <c r="AR100" s="243">
        <f t="shared" si="34"/>
        <v>0</v>
      </c>
    </row>
    <row r="101" spans="1:44" s="241" customFormat="1" ht="15" customHeight="1">
      <c r="A101" s="378"/>
      <c r="B101" s="362"/>
      <c r="C101" s="257" t="s">
        <v>466</v>
      </c>
      <c r="D101" s="117" t="s">
        <v>545</v>
      </c>
      <c r="E101" s="115">
        <f t="shared" si="23"/>
        <v>9423.5</v>
      </c>
      <c r="F101" s="130" t="s">
        <v>125</v>
      </c>
      <c r="G101" s="130" t="s">
        <v>125</v>
      </c>
      <c r="H101" s="216">
        <v>9007.5</v>
      </c>
      <c r="I101" s="267" t="s">
        <v>125</v>
      </c>
      <c r="J101" s="116"/>
      <c r="K101" s="130" t="s">
        <v>125</v>
      </c>
      <c r="L101" s="116"/>
      <c r="M101" s="130" t="s">
        <v>125</v>
      </c>
      <c r="N101" s="116">
        <v>416</v>
      </c>
      <c r="O101" s="130" t="s">
        <v>125</v>
      </c>
      <c r="P101" s="116"/>
      <c r="Q101" s="130" t="s">
        <v>125</v>
      </c>
      <c r="R101" s="115">
        <f t="shared" si="26"/>
        <v>10015.5</v>
      </c>
      <c r="S101" s="130" t="s">
        <v>125</v>
      </c>
      <c r="T101" s="200" t="s">
        <v>125</v>
      </c>
      <c r="U101" s="216">
        <v>9007.5</v>
      </c>
      <c r="V101" s="130" t="s">
        <v>125</v>
      </c>
      <c r="W101" s="116"/>
      <c r="X101" s="130" t="s">
        <v>125</v>
      </c>
      <c r="Y101" s="116"/>
      <c r="Z101" s="130" t="s">
        <v>125</v>
      </c>
      <c r="AA101" s="116"/>
      <c r="AB101" s="130" t="s">
        <v>125</v>
      </c>
      <c r="AC101" s="116">
        <v>714</v>
      </c>
      <c r="AD101" s="130" t="s">
        <v>125</v>
      </c>
      <c r="AE101" s="116">
        <v>294</v>
      </c>
      <c r="AF101" s="130" t="s">
        <v>125</v>
      </c>
      <c r="AG101" s="116"/>
      <c r="AH101" s="130" t="s">
        <v>125</v>
      </c>
      <c r="AI101" s="116"/>
      <c r="AJ101" s="130" t="s">
        <v>125</v>
      </c>
      <c r="AK101" s="238"/>
      <c r="AL101" s="242" t="str">
        <f t="shared" si="28"/>
        <v>стр.2721</v>
      </c>
      <c r="AM101" s="243">
        <f t="shared" si="29"/>
      </c>
      <c r="AN101" s="243">
        <f t="shared" si="30"/>
      </c>
      <c r="AO101" s="243">
        <f t="shared" si="31"/>
        <v>0</v>
      </c>
      <c r="AP101" s="243">
        <f t="shared" si="32"/>
        <v>0</v>
      </c>
      <c r="AQ101" s="243">
        <f t="shared" si="33"/>
        <v>0</v>
      </c>
      <c r="AR101" s="243">
        <f t="shared" si="34"/>
        <v>0</v>
      </c>
    </row>
    <row r="102" spans="1:44" s="241" customFormat="1" ht="15" customHeight="1">
      <c r="A102" s="377" t="s">
        <v>346</v>
      </c>
      <c r="B102" s="361" t="s">
        <v>208</v>
      </c>
      <c r="C102" s="257" t="s">
        <v>456</v>
      </c>
      <c r="D102" s="257" t="s">
        <v>79</v>
      </c>
      <c r="E102" s="115">
        <f t="shared" si="23"/>
        <v>252.5</v>
      </c>
      <c r="F102" s="115">
        <f>IF(E102&lt;&gt;0,G102/E102*1000,0)</f>
        <v>28515.643564356433</v>
      </c>
      <c r="G102" s="115">
        <f>SUM(I102,K102,O102,Q102)</f>
        <v>7200.2</v>
      </c>
      <c r="H102" s="216">
        <v>238.7</v>
      </c>
      <c r="I102" s="216">
        <v>6718.7</v>
      </c>
      <c r="J102" s="116"/>
      <c r="K102" s="116"/>
      <c r="L102" s="116"/>
      <c r="M102" s="116"/>
      <c r="N102" s="116">
        <v>13.8</v>
      </c>
      <c r="O102" s="116">
        <v>481.5</v>
      </c>
      <c r="P102" s="116"/>
      <c r="Q102" s="116"/>
      <c r="R102" s="115">
        <f t="shared" si="26"/>
        <v>272.6</v>
      </c>
      <c r="S102" s="115">
        <f>IF(R102&lt;&gt;0,T102/R102*1000,0)</f>
        <v>26440.57226705796</v>
      </c>
      <c r="T102" s="115">
        <f t="shared" si="35"/>
        <v>7207.7</v>
      </c>
      <c r="U102" s="216">
        <v>238.7</v>
      </c>
      <c r="V102" s="216">
        <v>6718.7</v>
      </c>
      <c r="W102" s="116"/>
      <c r="X102" s="116"/>
      <c r="Y102" s="116"/>
      <c r="Z102" s="116"/>
      <c r="AA102" s="116"/>
      <c r="AB102" s="116"/>
      <c r="AC102" s="116">
        <v>32.1</v>
      </c>
      <c r="AD102" s="116">
        <v>459</v>
      </c>
      <c r="AE102" s="116">
        <v>1.8</v>
      </c>
      <c r="AF102" s="116">
        <v>30</v>
      </c>
      <c r="AG102" s="116"/>
      <c r="AH102" s="116"/>
      <c r="AI102" s="116"/>
      <c r="AJ102" s="116"/>
      <c r="AK102" s="238"/>
      <c r="AL102" s="242" t="str">
        <f t="shared" si="28"/>
        <v>стр.2730</v>
      </c>
      <c r="AM102" s="243">
        <f t="shared" si="29"/>
      </c>
      <c r="AN102" s="243">
        <f t="shared" si="30"/>
      </c>
      <c r="AO102" s="243">
        <f t="shared" si="31"/>
        <v>0</v>
      </c>
      <c r="AP102" s="243">
        <f t="shared" si="32"/>
        <v>0</v>
      </c>
      <c r="AQ102" s="243">
        <f t="shared" si="33"/>
        <v>0</v>
      </c>
      <c r="AR102" s="243">
        <f t="shared" si="34"/>
        <v>0</v>
      </c>
    </row>
    <row r="103" spans="1:44" s="241" customFormat="1" ht="15" customHeight="1">
      <c r="A103" s="378"/>
      <c r="B103" s="362"/>
      <c r="C103" s="257" t="s">
        <v>467</v>
      </c>
      <c r="D103" s="117" t="s">
        <v>545</v>
      </c>
      <c r="E103" s="115">
        <f t="shared" si="23"/>
        <v>6348</v>
      </c>
      <c r="F103" s="130" t="s">
        <v>125</v>
      </c>
      <c r="G103" s="130" t="s">
        <v>125</v>
      </c>
      <c r="H103" s="216">
        <v>6222</v>
      </c>
      <c r="I103" s="267" t="s">
        <v>125</v>
      </c>
      <c r="J103" s="116"/>
      <c r="K103" s="130" t="s">
        <v>125</v>
      </c>
      <c r="L103" s="116"/>
      <c r="M103" s="130" t="s">
        <v>125</v>
      </c>
      <c r="N103" s="116">
        <v>126</v>
      </c>
      <c r="O103" s="130" t="s">
        <v>125</v>
      </c>
      <c r="P103" s="116"/>
      <c r="Q103" s="130" t="s">
        <v>125</v>
      </c>
      <c r="R103" s="115">
        <f t="shared" si="26"/>
        <v>6689</v>
      </c>
      <c r="S103" s="130" t="s">
        <v>125</v>
      </c>
      <c r="T103" s="200" t="s">
        <v>125</v>
      </c>
      <c r="U103" s="216">
        <v>6222</v>
      </c>
      <c r="V103" s="130" t="s">
        <v>125</v>
      </c>
      <c r="W103" s="116"/>
      <c r="X103" s="130" t="s">
        <v>125</v>
      </c>
      <c r="Y103" s="116"/>
      <c r="Z103" s="130" t="s">
        <v>125</v>
      </c>
      <c r="AA103" s="116"/>
      <c r="AB103" s="130" t="s">
        <v>125</v>
      </c>
      <c r="AC103" s="116">
        <v>443</v>
      </c>
      <c r="AD103" s="130" t="s">
        <v>125</v>
      </c>
      <c r="AE103" s="116">
        <v>24</v>
      </c>
      <c r="AF103" s="130" t="s">
        <v>125</v>
      </c>
      <c r="AG103" s="116"/>
      <c r="AH103" s="130" t="s">
        <v>125</v>
      </c>
      <c r="AI103" s="116"/>
      <c r="AJ103" s="130" t="s">
        <v>125</v>
      </c>
      <c r="AK103" s="238"/>
      <c r="AL103" s="242" t="str">
        <f t="shared" si="28"/>
        <v>стр.2731</v>
      </c>
      <c r="AM103" s="243">
        <f t="shared" si="29"/>
      </c>
      <c r="AN103" s="243">
        <f t="shared" si="30"/>
      </c>
      <c r="AO103" s="243">
        <f t="shared" si="31"/>
        <v>0</v>
      </c>
      <c r="AP103" s="243">
        <f t="shared" si="32"/>
        <v>0</v>
      </c>
      <c r="AQ103" s="243">
        <f t="shared" si="33"/>
        <v>0</v>
      </c>
      <c r="AR103" s="243">
        <f t="shared" si="34"/>
        <v>0</v>
      </c>
    </row>
    <row r="104" spans="1:44" s="241" customFormat="1" ht="15" customHeight="1">
      <c r="A104" s="377" t="s">
        <v>347</v>
      </c>
      <c r="B104" s="361" t="s">
        <v>209</v>
      </c>
      <c r="C104" s="257" t="s">
        <v>457</v>
      </c>
      <c r="D104" s="257" t="s">
        <v>79</v>
      </c>
      <c r="E104" s="115">
        <f t="shared" si="23"/>
        <v>946.1999999999999</v>
      </c>
      <c r="F104" s="115">
        <f>IF(E104&lt;&gt;0,G104/E104*1000,0)</f>
        <v>21894.842528006768</v>
      </c>
      <c r="G104" s="115">
        <f>SUM(I104,K104,O104,Q104)</f>
        <v>20716.9</v>
      </c>
      <c r="H104" s="116"/>
      <c r="I104" s="116"/>
      <c r="J104" s="116"/>
      <c r="K104" s="116"/>
      <c r="L104" s="116"/>
      <c r="M104" s="116"/>
      <c r="N104" s="116">
        <v>88.4</v>
      </c>
      <c r="O104" s="116">
        <v>1808.4</v>
      </c>
      <c r="P104" s="116">
        <v>857.8</v>
      </c>
      <c r="Q104" s="116">
        <v>18908.5</v>
      </c>
      <c r="R104" s="115">
        <f t="shared" si="26"/>
        <v>946.1999999999999</v>
      </c>
      <c r="S104" s="115">
        <f>IF(R104&lt;&gt;0,T104/R104*1000,0)</f>
        <v>24565.419573028958</v>
      </c>
      <c r="T104" s="115">
        <f t="shared" si="35"/>
        <v>23243.8</v>
      </c>
      <c r="U104" s="116"/>
      <c r="V104" s="116"/>
      <c r="W104" s="116"/>
      <c r="X104" s="116"/>
      <c r="Y104" s="116"/>
      <c r="Z104" s="116"/>
      <c r="AA104" s="116"/>
      <c r="AB104" s="116"/>
      <c r="AC104" s="116">
        <v>88.4</v>
      </c>
      <c r="AD104" s="116">
        <v>1569</v>
      </c>
      <c r="AE104" s="116">
        <v>857.8</v>
      </c>
      <c r="AF104" s="116">
        <v>21674.8</v>
      </c>
      <c r="AG104" s="116"/>
      <c r="AH104" s="116"/>
      <c r="AI104" s="116"/>
      <c r="AJ104" s="116"/>
      <c r="AK104" s="238"/>
      <c r="AL104" s="242" t="str">
        <f t="shared" si="28"/>
        <v>стр.2740</v>
      </c>
      <c r="AM104" s="243">
        <f t="shared" si="29"/>
      </c>
      <c r="AN104" s="243">
        <f t="shared" si="30"/>
      </c>
      <c r="AO104" s="243">
        <f t="shared" si="31"/>
        <v>0</v>
      </c>
      <c r="AP104" s="243">
        <f t="shared" si="32"/>
        <v>0</v>
      </c>
      <c r="AQ104" s="243">
        <f t="shared" si="33"/>
        <v>0</v>
      </c>
      <c r="AR104" s="243">
        <f t="shared" si="34"/>
        <v>0</v>
      </c>
    </row>
    <row r="105" spans="1:44" s="241" customFormat="1" ht="15" customHeight="1">
      <c r="A105" s="378"/>
      <c r="B105" s="362"/>
      <c r="C105" s="257" t="s">
        <v>468</v>
      </c>
      <c r="D105" s="117" t="s">
        <v>545</v>
      </c>
      <c r="E105" s="115">
        <f t="shared" si="23"/>
        <v>42696</v>
      </c>
      <c r="F105" s="130" t="s">
        <v>125</v>
      </c>
      <c r="G105" s="130" t="s">
        <v>125</v>
      </c>
      <c r="H105" s="116"/>
      <c r="I105" s="130" t="s">
        <v>125</v>
      </c>
      <c r="J105" s="116"/>
      <c r="K105" s="130" t="s">
        <v>125</v>
      </c>
      <c r="L105" s="116"/>
      <c r="M105" s="130" t="s">
        <v>125</v>
      </c>
      <c r="N105" s="116">
        <v>2615</v>
      </c>
      <c r="O105" s="130" t="s">
        <v>125</v>
      </c>
      <c r="P105" s="116">
        <v>40081</v>
      </c>
      <c r="Q105" s="130" t="s">
        <v>125</v>
      </c>
      <c r="R105" s="115">
        <f t="shared" si="26"/>
        <v>42696</v>
      </c>
      <c r="S105" s="130" t="s">
        <v>125</v>
      </c>
      <c r="T105" s="200" t="s">
        <v>125</v>
      </c>
      <c r="U105" s="116"/>
      <c r="V105" s="130" t="s">
        <v>125</v>
      </c>
      <c r="W105" s="116"/>
      <c r="X105" s="130" t="s">
        <v>125</v>
      </c>
      <c r="Y105" s="116"/>
      <c r="Z105" s="130" t="s">
        <v>125</v>
      </c>
      <c r="AA105" s="116"/>
      <c r="AB105" s="130" t="s">
        <v>125</v>
      </c>
      <c r="AC105" s="116">
        <v>2615</v>
      </c>
      <c r="AD105" s="130" t="s">
        <v>125</v>
      </c>
      <c r="AE105" s="116">
        <v>40081</v>
      </c>
      <c r="AF105" s="130" t="s">
        <v>125</v>
      </c>
      <c r="AG105" s="116"/>
      <c r="AH105" s="130" t="s">
        <v>125</v>
      </c>
      <c r="AI105" s="116"/>
      <c r="AJ105" s="130" t="s">
        <v>125</v>
      </c>
      <c r="AK105" s="238"/>
      <c r="AL105" s="242" t="str">
        <f t="shared" si="28"/>
        <v>стр.2741</v>
      </c>
      <c r="AM105" s="243">
        <f t="shared" si="29"/>
      </c>
      <c r="AN105" s="243">
        <f t="shared" si="30"/>
      </c>
      <c r="AO105" s="243">
        <f t="shared" si="31"/>
        <v>0</v>
      </c>
      <c r="AP105" s="243">
        <f t="shared" si="32"/>
        <v>0</v>
      </c>
      <c r="AQ105" s="243">
        <f t="shared" si="33"/>
        <v>0</v>
      </c>
      <c r="AR105" s="243">
        <f t="shared" si="34"/>
        <v>0</v>
      </c>
    </row>
    <row r="106" spans="1:44" s="241" customFormat="1" ht="15" customHeight="1">
      <c r="A106" s="377" t="s">
        <v>348</v>
      </c>
      <c r="B106" s="361" t="s">
        <v>210</v>
      </c>
      <c r="C106" s="117" t="s">
        <v>469</v>
      </c>
      <c r="D106" s="117" t="s">
        <v>79</v>
      </c>
      <c r="E106" s="115">
        <f t="shared" si="23"/>
        <v>656.6999999999999</v>
      </c>
      <c r="F106" s="115">
        <f>IF(E106&lt;&gt;0,G106/E106*1000,0)</f>
        <v>24827.622963301354</v>
      </c>
      <c r="G106" s="115">
        <f>SUM(I106,K106,O106,Q106)</f>
        <v>16304.3</v>
      </c>
      <c r="H106" s="116"/>
      <c r="I106" s="116"/>
      <c r="J106" s="116"/>
      <c r="K106" s="116"/>
      <c r="L106" s="116"/>
      <c r="M106" s="116"/>
      <c r="N106" s="116">
        <v>55.4</v>
      </c>
      <c r="O106" s="116">
        <v>1926.4</v>
      </c>
      <c r="P106" s="116">
        <v>601.3</v>
      </c>
      <c r="Q106" s="116">
        <v>14377.9</v>
      </c>
      <c r="R106" s="115">
        <f t="shared" si="26"/>
        <v>656.6999999999999</v>
      </c>
      <c r="S106" s="115">
        <f>IF(R106&lt;&gt;0,T106/R106*1000,0)</f>
        <v>25110.5527638191</v>
      </c>
      <c r="T106" s="115">
        <f t="shared" si="35"/>
        <v>16490.100000000002</v>
      </c>
      <c r="U106" s="116"/>
      <c r="V106" s="116"/>
      <c r="W106" s="116"/>
      <c r="X106" s="116"/>
      <c r="Y106" s="116"/>
      <c r="Z106" s="116"/>
      <c r="AA106" s="116"/>
      <c r="AB106" s="116"/>
      <c r="AC106" s="116">
        <v>55.4</v>
      </c>
      <c r="AD106" s="116">
        <v>1926.4</v>
      </c>
      <c r="AE106" s="116">
        <v>601.3</v>
      </c>
      <c r="AF106" s="116">
        <v>14563.7</v>
      </c>
      <c r="AG106" s="116"/>
      <c r="AH106" s="116"/>
      <c r="AI106" s="116"/>
      <c r="AJ106" s="116"/>
      <c r="AK106" s="238"/>
      <c r="AL106" s="242" t="str">
        <f t="shared" si="28"/>
        <v>стр.2750</v>
      </c>
      <c r="AM106" s="243">
        <f t="shared" si="29"/>
      </c>
      <c r="AN106" s="243">
        <f t="shared" si="30"/>
      </c>
      <c r="AO106" s="243">
        <f t="shared" si="31"/>
        <v>0</v>
      </c>
      <c r="AP106" s="243">
        <f t="shared" si="32"/>
        <v>0</v>
      </c>
      <c r="AQ106" s="243">
        <f t="shared" si="33"/>
        <v>0</v>
      </c>
      <c r="AR106" s="243">
        <f t="shared" si="34"/>
        <v>0</v>
      </c>
    </row>
    <row r="107" spans="1:44" s="241" customFormat="1" ht="15" customHeight="1">
      <c r="A107" s="378"/>
      <c r="B107" s="362"/>
      <c r="C107" s="257" t="s">
        <v>470</v>
      </c>
      <c r="D107" s="117" t="s">
        <v>545</v>
      </c>
      <c r="E107" s="115">
        <f t="shared" si="23"/>
        <v>33033</v>
      </c>
      <c r="F107" s="130" t="s">
        <v>125</v>
      </c>
      <c r="G107" s="130" t="s">
        <v>125</v>
      </c>
      <c r="H107" s="116"/>
      <c r="I107" s="130" t="s">
        <v>125</v>
      </c>
      <c r="J107" s="116"/>
      <c r="K107" s="130" t="s">
        <v>125</v>
      </c>
      <c r="L107" s="116"/>
      <c r="M107" s="130" t="s">
        <v>125</v>
      </c>
      <c r="N107" s="116">
        <v>2408</v>
      </c>
      <c r="O107" s="130" t="s">
        <v>125</v>
      </c>
      <c r="P107" s="116">
        <v>30625</v>
      </c>
      <c r="Q107" s="130" t="s">
        <v>125</v>
      </c>
      <c r="R107" s="115">
        <f t="shared" si="26"/>
        <v>33033</v>
      </c>
      <c r="S107" s="130" t="s">
        <v>125</v>
      </c>
      <c r="T107" s="200" t="s">
        <v>125</v>
      </c>
      <c r="U107" s="116"/>
      <c r="V107" s="130" t="s">
        <v>125</v>
      </c>
      <c r="W107" s="116"/>
      <c r="X107" s="130" t="s">
        <v>125</v>
      </c>
      <c r="Y107" s="116"/>
      <c r="Z107" s="130" t="s">
        <v>125</v>
      </c>
      <c r="AA107" s="116"/>
      <c r="AB107" s="130" t="s">
        <v>125</v>
      </c>
      <c r="AC107" s="116">
        <v>2408</v>
      </c>
      <c r="AD107" s="130" t="s">
        <v>125</v>
      </c>
      <c r="AE107" s="116">
        <v>30625</v>
      </c>
      <c r="AF107" s="130" t="s">
        <v>125</v>
      </c>
      <c r="AG107" s="116"/>
      <c r="AH107" s="130" t="s">
        <v>125</v>
      </c>
      <c r="AI107" s="116"/>
      <c r="AJ107" s="130" t="s">
        <v>125</v>
      </c>
      <c r="AK107" s="238"/>
      <c r="AL107" s="242" t="str">
        <f t="shared" si="28"/>
        <v>стр.2751</v>
      </c>
      <c r="AM107" s="243">
        <f t="shared" si="29"/>
      </c>
      <c r="AN107" s="243">
        <f t="shared" si="30"/>
      </c>
      <c r="AO107" s="243">
        <f t="shared" si="31"/>
        <v>0</v>
      </c>
      <c r="AP107" s="243">
        <f t="shared" si="32"/>
        <v>0</v>
      </c>
      <c r="AQ107" s="243">
        <f t="shared" si="33"/>
        <v>0</v>
      </c>
      <c r="AR107" s="243">
        <f t="shared" si="34"/>
        <v>0</v>
      </c>
    </row>
    <row r="108" spans="1:44" ht="15" customHeight="1" hidden="1">
      <c r="A108" s="377" t="s">
        <v>349</v>
      </c>
      <c r="B108" s="361" t="s">
        <v>211</v>
      </c>
      <c r="C108" s="257" t="s">
        <v>471</v>
      </c>
      <c r="D108" s="257" t="s">
        <v>79</v>
      </c>
      <c r="E108" s="115">
        <f t="shared" si="23"/>
        <v>0</v>
      </c>
      <c r="F108" s="115">
        <f>IF(E108&lt;&gt;0,G108/E108*1000,0)</f>
        <v>0</v>
      </c>
      <c r="G108" s="115">
        <f>SUM(I108,K108,O108,Q108)</f>
        <v>0</v>
      </c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5">
        <f t="shared" si="26"/>
        <v>0</v>
      </c>
      <c r="S108" s="115">
        <f>IF(R108&lt;&gt;0,T108/R108*1000,0)</f>
        <v>0</v>
      </c>
      <c r="T108" s="115">
        <f t="shared" si="35"/>
        <v>0</v>
      </c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31"/>
      <c r="AL108" s="137" t="str">
        <f t="shared" si="28"/>
        <v>стр.2760</v>
      </c>
      <c r="AM108" s="192">
        <f t="shared" si="29"/>
      </c>
      <c r="AN108" s="192">
        <f t="shared" si="30"/>
      </c>
      <c r="AO108" s="192">
        <f t="shared" si="31"/>
        <v>0</v>
      </c>
      <c r="AP108" s="192">
        <f t="shared" si="32"/>
        <v>0</v>
      </c>
      <c r="AQ108" s="192">
        <f t="shared" si="33"/>
        <v>0</v>
      </c>
      <c r="AR108" s="192">
        <f t="shared" si="34"/>
        <v>0</v>
      </c>
    </row>
    <row r="109" spans="1:44" ht="15" customHeight="1" hidden="1">
      <c r="A109" s="378"/>
      <c r="B109" s="362"/>
      <c r="C109" s="257" t="s">
        <v>472</v>
      </c>
      <c r="D109" s="117" t="s">
        <v>545</v>
      </c>
      <c r="E109" s="115">
        <f t="shared" si="23"/>
        <v>0</v>
      </c>
      <c r="F109" s="130" t="s">
        <v>125</v>
      </c>
      <c r="G109" s="130" t="s">
        <v>125</v>
      </c>
      <c r="H109" s="116"/>
      <c r="I109" s="130" t="s">
        <v>125</v>
      </c>
      <c r="J109" s="116"/>
      <c r="K109" s="130" t="s">
        <v>125</v>
      </c>
      <c r="L109" s="116"/>
      <c r="M109" s="130" t="s">
        <v>125</v>
      </c>
      <c r="N109" s="116"/>
      <c r="O109" s="130" t="s">
        <v>125</v>
      </c>
      <c r="P109" s="116"/>
      <c r="Q109" s="130" t="s">
        <v>125</v>
      </c>
      <c r="R109" s="115">
        <f t="shared" si="26"/>
        <v>0</v>
      </c>
      <c r="S109" s="130" t="s">
        <v>125</v>
      </c>
      <c r="T109" s="200" t="s">
        <v>125</v>
      </c>
      <c r="U109" s="116"/>
      <c r="V109" s="130" t="s">
        <v>125</v>
      </c>
      <c r="W109" s="116"/>
      <c r="X109" s="130" t="s">
        <v>125</v>
      </c>
      <c r="Y109" s="116"/>
      <c r="Z109" s="130" t="s">
        <v>125</v>
      </c>
      <c r="AA109" s="116"/>
      <c r="AB109" s="130" t="s">
        <v>125</v>
      </c>
      <c r="AC109" s="116"/>
      <c r="AD109" s="130" t="s">
        <v>125</v>
      </c>
      <c r="AE109" s="116"/>
      <c r="AF109" s="130" t="s">
        <v>125</v>
      </c>
      <c r="AG109" s="116"/>
      <c r="AH109" s="130" t="s">
        <v>125</v>
      </c>
      <c r="AI109" s="116"/>
      <c r="AJ109" s="130" t="s">
        <v>125</v>
      </c>
      <c r="AK109" s="31"/>
      <c r="AL109" s="137" t="str">
        <f t="shared" si="28"/>
        <v>стр.2761</v>
      </c>
      <c r="AM109" s="192">
        <f t="shared" si="29"/>
      </c>
      <c r="AN109" s="192">
        <f t="shared" si="30"/>
      </c>
      <c r="AO109" s="192">
        <f t="shared" si="31"/>
        <v>0</v>
      </c>
      <c r="AP109" s="192">
        <f t="shared" si="32"/>
        <v>0</v>
      </c>
      <c r="AQ109" s="192">
        <f t="shared" si="33"/>
        <v>0</v>
      </c>
      <c r="AR109" s="192">
        <f t="shared" si="34"/>
        <v>0</v>
      </c>
    </row>
    <row r="110" spans="1:44" ht="43.5" customHeight="1" hidden="1">
      <c r="A110" s="377" t="s">
        <v>350</v>
      </c>
      <c r="B110" s="361" t="s">
        <v>212</v>
      </c>
      <c r="C110" s="257" t="s">
        <v>473</v>
      </c>
      <c r="D110" s="257" t="s">
        <v>79</v>
      </c>
      <c r="E110" s="115">
        <f t="shared" si="23"/>
        <v>0</v>
      </c>
      <c r="F110" s="115">
        <f>IF(E110&lt;&gt;0,G110/E110*1000,0)</f>
        <v>0</v>
      </c>
      <c r="G110" s="115">
        <f>SUM(I110,K110,O110,Q110)</f>
        <v>0</v>
      </c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5">
        <f t="shared" si="26"/>
        <v>0</v>
      </c>
      <c r="S110" s="115">
        <f>IF(R110&lt;&gt;0,T110/R110*1000,0)</f>
        <v>0</v>
      </c>
      <c r="T110" s="115">
        <f t="shared" si="35"/>
        <v>0</v>
      </c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31"/>
      <c r="AL110" s="137" t="str">
        <f t="shared" si="28"/>
        <v>стр.2770</v>
      </c>
      <c r="AM110" s="192">
        <f t="shared" si="29"/>
      </c>
      <c r="AN110" s="192">
        <f t="shared" si="30"/>
      </c>
      <c r="AO110" s="192">
        <f t="shared" si="31"/>
        <v>0</v>
      </c>
      <c r="AP110" s="192">
        <f t="shared" si="32"/>
        <v>0</v>
      </c>
      <c r="AQ110" s="192">
        <f t="shared" si="33"/>
        <v>0</v>
      </c>
      <c r="AR110" s="192">
        <f t="shared" si="34"/>
        <v>0</v>
      </c>
    </row>
    <row r="111" spans="1:44" ht="43.5" customHeight="1" hidden="1">
      <c r="A111" s="378"/>
      <c r="B111" s="362"/>
      <c r="C111" s="257" t="s">
        <v>474</v>
      </c>
      <c r="D111" s="117" t="s">
        <v>545</v>
      </c>
      <c r="E111" s="115">
        <f t="shared" si="23"/>
        <v>0</v>
      </c>
      <c r="F111" s="130" t="s">
        <v>125</v>
      </c>
      <c r="G111" s="130" t="s">
        <v>125</v>
      </c>
      <c r="H111" s="116"/>
      <c r="I111" s="130" t="s">
        <v>125</v>
      </c>
      <c r="J111" s="116"/>
      <c r="K111" s="130" t="s">
        <v>125</v>
      </c>
      <c r="L111" s="116"/>
      <c r="M111" s="130" t="s">
        <v>125</v>
      </c>
      <c r="N111" s="116"/>
      <c r="O111" s="130" t="s">
        <v>125</v>
      </c>
      <c r="P111" s="116"/>
      <c r="Q111" s="130" t="s">
        <v>125</v>
      </c>
      <c r="R111" s="115">
        <f t="shared" si="26"/>
        <v>0</v>
      </c>
      <c r="S111" s="130" t="s">
        <v>125</v>
      </c>
      <c r="T111" s="200" t="s">
        <v>125</v>
      </c>
      <c r="U111" s="116"/>
      <c r="V111" s="130" t="s">
        <v>125</v>
      </c>
      <c r="W111" s="116"/>
      <c r="X111" s="130" t="s">
        <v>125</v>
      </c>
      <c r="Y111" s="116"/>
      <c r="Z111" s="130" t="s">
        <v>125</v>
      </c>
      <c r="AA111" s="116"/>
      <c r="AB111" s="130" t="s">
        <v>125</v>
      </c>
      <c r="AC111" s="116"/>
      <c r="AD111" s="130" t="s">
        <v>125</v>
      </c>
      <c r="AE111" s="116"/>
      <c r="AF111" s="130" t="s">
        <v>125</v>
      </c>
      <c r="AG111" s="116"/>
      <c r="AH111" s="130" t="s">
        <v>125</v>
      </c>
      <c r="AI111" s="116"/>
      <c r="AJ111" s="130" t="s">
        <v>125</v>
      </c>
      <c r="AK111" s="31"/>
      <c r="AL111" s="137" t="str">
        <f t="shared" si="28"/>
        <v>стр.2771</v>
      </c>
      <c r="AM111" s="192">
        <f t="shared" si="29"/>
      </c>
      <c r="AN111" s="192">
        <f t="shared" si="30"/>
      </c>
      <c r="AO111" s="192">
        <f t="shared" si="31"/>
        <v>0</v>
      </c>
      <c r="AP111" s="192">
        <f t="shared" si="32"/>
        <v>0</v>
      </c>
      <c r="AQ111" s="192">
        <f t="shared" si="33"/>
        <v>0</v>
      </c>
      <c r="AR111" s="192">
        <f t="shared" si="34"/>
        <v>0</v>
      </c>
    </row>
    <row r="112" spans="1:44" ht="16.5" customHeight="1" hidden="1">
      <c r="A112" s="377" t="s">
        <v>351</v>
      </c>
      <c r="B112" s="361" t="s">
        <v>213</v>
      </c>
      <c r="C112" s="257" t="s">
        <v>475</v>
      </c>
      <c r="D112" s="257" t="s">
        <v>79</v>
      </c>
      <c r="E112" s="115">
        <f t="shared" si="23"/>
        <v>0</v>
      </c>
      <c r="F112" s="115">
        <f>IF(E112&lt;&gt;0,G112/E112*1000,0)</f>
        <v>0</v>
      </c>
      <c r="G112" s="115">
        <f>SUM(I112,K112,O112,Q112)</f>
        <v>0</v>
      </c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5">
        <f t="shared" si="26"/>
        <v>0</v>
      </c>
      <c r="S112" s="115">
        <f>IF(R112&lt;&gt;0,T112/R112*1000,0)</f>
        <v>0</v>
      </c>
      <c r="T112" s="115">
        <f t="shared" si="35"/>
        <v>0</v>
      </c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31"/>
      <c r="AL112" s="137" t="str">
        <f t="shared" si="28"/>
        <v>стр.2780</v>
      </c>
      <c r="AM112" s="192">
        <f t="shared" si="29"/>
      </c>
      <c r="AN112" s="192">
        <f t="shared" si="30"/>
      </c>
      <c r="AO112" s="192">
        <f t="shared" si="31"/>
        <v>0</v>
      </c>
      <c r="AP112" s="192">
        <f t="shared" si="32"/>
        <v>0</v>
      </c>
      <c r="AQ112" s="192">
        <f t="shared" si="33"/>
        <v>0</v>
      </c>
      <c r="AR112" s="192">
        <f t="shared" si="34"/>
        <v>0</v>
      </c>
    </row>
    <row r="113" spans="1:44" ht="16.5" customHeight="1" hidden="1">
      <c r="A113" s="378"/>
      <c r="B113" s="362"/>
      <c r="C113" s="117" t="s">
        <v>476</v>
      </c>
      <c r="D113" s="117" t="s">
        <v>545</v>
      </c>
      <c r="E113" s="115">
        <f t="shared" si="23"/>
        <v>0</v>
      </c>
      <c r="F113" s="130" t="s">
        <v>125</v>
      </c>
      <c r="G113" s="130" t="s">
        <v>125</v>
      </c>
      <c r="H113" s="116"/>
      <c r="I113" s="130" t="s">
        <v>125</v>
      </c>
      <c r="J113" s="116"/>
      <c r="K113" s="130" t="s">
        <v>125</v>
      </c>
      <c r="L113" s="116"/>
      <c r="M113" s="130" t="s">
        <v>125</v>
      </c>
      <c r="N113" s="116"/>
      <c r="O113" s="130" t="s">
        <v>125</v>
      </c>
      <c r="P113" s="116"/>
      <c r="Q113" s="130" t="s">
        <v>125</v>
      </c>
      <c r="R113" s="115">
        <f t="shared" si="26"/>
        <v>0</v>
      </c>
      <c r="S113" s="130" t="s">
        <v>125</v>
      </c>
      <c r="T113" s="200" t="s">
        <v>125</v>
      </c>
      <c r="U113" s="116"/>
      <c r="V113" s="130" t="s">
        <v>125</v>
      </c>
      <c r="W113" s="116"/>
      <c r="X113" s="130" t="s">
        <v>125</v>
      </c>
      <c r="Y113" s="116"/>
      <c r="Z113" s="130" t="s">
        <v>125</v>
      </c>
      <c r="AA113" s="116"/>
      <c r="AB113" s="130" t="s">
        <v>125</v>
      </c>
      <c r="AC113" s="116"/>
      <c r="AD113" s="130" t="s">
        <v>125</v>
      </c>
      <c r="AE113" s="116"/>
      <c r="AF113" s="130" t="s">
        <v>125</v>
      </c>
      <c r="AG113" s="116"/>
      <c r="AH113" s="130" t="s">
        <v>125</v>
      </c>
      <c r="AI113" s="116"/>
      <c r="AJ113" s="130" t="s">
        <v>125</v>
      </c>
      <c r="AK113" s="31"/>
      <c r="AL113" s="137" t="str">
        <f t="shared" si="28"/>
        <v>стр.2781</v>
      </c>
      <c r="AM113" s="192">
        <f t="shared" si="29"/>
      </c>
      <c r="AN113" s="192">
        <f t="shared" si="30"/>
      </c>
      <c r="AO113" s="192">
        <f aca="true" t="shared" si="39" ref="AO113:AO144">IF(U113&gt;=W113,0,W113-U113)</f>
        <v>0</v>
      </c>
      <c r="AP113" s="192">
        <f t="shared" si="32"/>
        <v>0</v>
      </c>
      <c r="AQ113" s="192">
        <f t="shared" si="33"/>
        <v>0</v>
      </c>
      <c r="AR113" s="192">
        <f t="shared" si="34"/>
        <v>0</v>
      </c>
    </row>
    <row r="114" spans="1:44" ht="22.5" customHeight="1" hidden="1">
      <c r="A114" s="377" t="s">
        <v>352</v>
      </c>
      <c r="B114" s="361" t="s">
        <v>214</v>
      </c>
      <c r="C114" s="117" t="s">
        <v>477</v>
      </c>
      <c r="D114" s="117" t="s">
        <v>79</v>
      </c>
      <c r="E114" s="115">
        <f t="shared" si="23"/>
        <v>0</v>
      </c>
      <c r="F114" s="115">
        <f>IF(E114&lt;&gt;0,G114/E114*1000,0)</f>
        <v>0</v>
      </c>
      <c r="G114" s="115">
        <f>SUM(I114,K114,O114,Q114)</f>
        <v>0</v>
      </c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5">
        <f t="shared" si="26"/>
        <v>0</v>
      </c>
      <c r="S114" s="115">
        <f>IF(R114&lt;&gt;0,T114/R114*1000,0)</f>
        <v>0</v>
      </c>
      <c r="T114" s="115">
        <f t="shared" si="35"/>
        <v>0</v>
      </c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31"/>
      <c r="AL114" s="137" t="str">
        <f t="shared" si="28"/>
        <v>стр.2790</v>
      </c>
      <c r="AM114" s="192">
        <f t="shared" si="29"/>
      </c>
      <c r="AN114" s="192">
        <f t="shared" si="30"/>
      </c>
      <c r="AO114" s="192">
        <f t="shared" si="39"/>
        <v>0</v>
      </c>
      <c r="AP114" s="192">
        <f t="shared" si="32"/>
        <v>0</v>
      </c>
      <c r="AQ114" s="192">
        <f t="shared" si="33"/>
        <v>0</v>
      </c>
      <c r="AR114" s="192">
        <f t="shared" si="34"/>
        <v>0</v>
      </c>
    </row>
    <row r="115" spans="1:44" ht="22.5" customHeight="1" hidden="1">
      <c r="A115" s="378"/>
      <c r="B115" s="362"/>
      <c r="C115" s="257" t="s">
        <v>478</v>
      </c>
      <c r="D115" s="117" t="s">
        <v>545</v>
      </c>
      <c r="E115" s="115">
        <f t="shared" si="23"/>
        <v>0</v>
      </c>
      <c r="F115" s="130" t="s">
        <v>125</v>
      </c>
      <c r="G115" s="130" t="s">
        <v>125</v>
      </c>
      <c r="H115" s="116"/>
      <c r="I115" s="130" t="s">
        <v>125</v>
      </c>
      <c r="J115" s="116"/>
      <c r="K115" s="130" t="s">
        <v>125</v>
      </c>
      <c r="L115" s="116"/>
      <c r="M115" s="130" t="s">
        <v>125</v>
      </c>
      <c r="N115" s="116"/>
      <c r="O115" s="130" t="s">
        <v>125</v>
      </c>
      <c r="P115" s="116"/>
      <c r="Q115" s="130" t="s">
        <v>125</v>
      </c>
      <c r="R115" s="115">
        <f t="shared" si="26"/>
        <v>0</v>
      </c>
      <c r="S115" s="130" t="s">
        <v>125</v>
      </c>
      <c r="T115" s="200" t="s">
        <v>125</v>
      </c>
      <c r="U115" s="116"/>
      <c r="V115" s="130" t="s">
        <v>125</v>
      </c>
      <c r="W115" s="116"/>
      <c r="X115" s="130" t="s">
        <v>125</v>
      </c>
      <c r="Y115" s="116"/>
      <c r="Z115" s="130" t="s">
        <v>125</v>
      </c>
      <c r="AA115" s="116"/>
      <c r="AB115" s="130" t="s">
        <v>125</v>
      </c>
      <c r="AC115" s="116"/>
      <c r="AD115" s="130" t="s">
        <v>125</v>
      </c>
      <c r="AE115" s="116"/>
      <c r="AF115" s="130" t="s">
        <v>125</v>
      </c>
      <c r="AG115" s="116"/>
      <c r="AH115" s="130" t="s">
        <v>125</v>
      </c>
      <c r="AI115" s="116"/>
      <c r="AJ115" s="130" t="s">
        <v>125</v>
      </c>
      <c r="AK115" s="31"/>
      <c r="AL115" s="137" t="str">
        <f t="shared" si="28"/>
        <v>стр.2791</v>
      </c>
      <c r="AM115" s="192">
        <f t="shared" si="29"/>
      </c>
      <c r="AN115" s="192">
        <f t="shared" si="30"/>
      </c>
      <c r="AO115" s="192">
        <f t="shared" si="39"/>
        <v>0</v>
      </c>
      <c r="AP115" s="192">
        <f t="shared" si="32"/>
        <v>0</v>
      </c>
      <c r="AQ115" s="192">
        <f t="shared" si="33"/>
        <v>0</v>
      </c>
      <c r="AR115" s="192">
        <f t="shared" si="34"/>
        <v>0</v>
      </c>
    </row>
    <row r="116" spans="1:44" ht="30" customHeight="1" hidden="1">
      <c r="A116" s="377" t="s">
        <v>353</v>
      </c>
      <c r="B116" s="361" t="s">
        <v>215</v>
      </c>
      <c r="C116" s="257" t="s">
        <v>479</v>
      </c>
      <c r="D116" s="257" t="s">
        <v>79</v>
      </c>
      <c r="E116" s="115">
        <f t="shared" si="23"/>
        <v>0</v>
      </c>
      <c r="F116" s="115">
        <f>IF(E116&lt;&gt;0,G116/E116*1000,0)</f>
        <v>0</v>
      </c>
      <c r="G116" s="115">
        <f>SUM(I116,K116,O116,Q116)</f>
        <v>0</v>
      </c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5">
        <f t="shared" si="26"/>
        <v>0</v>
      </c>
      <c r="S116" s="115">
        <f>IF(R116&lt;&gt;0,T116/R116*1000,0)</f>
        <v>0</v>
      </c>
      <c r="T116" s="115">
        <f t="shared" si="35"/>
        <v>0</v>
      </c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31"/>
      <c r="AL116" s="137" t="str">
        <f t="shared" si="28"/>
        <v>стр.2800</v>
      </c>
      <c r="AM116" s="192">
        <f t="shared" si="29"/>
      </c>
      <c r="AN116" s="192">
        <f t="shared" si="30"/>
      </c>
      <c r="AO116" s="192">
        <f t="shared" si="39"/>
        <v>0</v>
      </c>
      <c r="AP116" s="192">
        <f t="shared" si="32"/>
        <v>0</v>
      </c>
      <c r="AQ116" s="192">
        <f t="shared" si="33"/>
        <v>0</v>
      </c>
      <c r="AR116" s="192">
        <f t="shared" si="34"/>
        <v>0</v>
      </c>
    </row>
    <row r="117" spans="1:44" ht="30" customHeight="1" hidden="1">
      <c r="A117" s="378"/>
      <c r="B117" s="362"/>
      <c r="C117" s="257" t="s">
        <v>481</v>
      </c>
      <c r="D117" s="117" t="s">
        <v>545</v>
      </c>
      <c r="E117" s="115">
        <f t="shared" si="23"/>
        <v>0</v>
      </c>
      <c r="F117" s="130" t="s">
        <v>125</v>
      </c>
      <c r="G117" s="130" t="s">
        <v>125</v>
      </c>
      <c r="H117" s="116"/>
      <c r="I117" s="130" t="s">
        <v>125</v>
      </c>
      <c r="J117" s="116"/>
      <c r="K117" s="130" t="s">
        <v>125</v>
      </c>
      <c r="L117" s="116"/>
      <c r="M117" s="130" t="s">
        <v>125</v>
      </c>
      <c r="N117" s="116"/>
      <c r="O117" s="130" t="s">
        <v>125</v>
      </c>
      <c r="P117" s="116"/>
      <c r="Q117" s="130" t="s">
        <v>125</v>
      </c>
      <c r="R117" s="115">
        <f t="shared" si="26"/>
        <v>0</v>
      </c>
      <c r="S117" s="130" t="s">
        <v>125</v>
      </c>
      <c r="T117" s="200" t="s">
        <v>125</v>
      </c>
      <c r="U117" s="116"/>
      <c r="V117" s="130" t="s">
        <v>125</v>
      </c>
      <c r="W117" s="116"/>
      <c r="X117" s="130" t="s">
        <v>125</v>
      </c>
      <c r="Y117" s="116"/>
      <c r="Z117" s="130" t="s">
        <v>125</v>
      </c>
      <c r="AA117" s="116"/>
      <c r="AB117" s="130" t="s">
        <v>125</v>
      </c>
      <c r="AC117" s="116"/>
      <c r="AD117" s="130" t="s">
        <v>125</v>
      </c>
      <c r="AE117" s="116"/>
      <c r="AF117" s="130" t="s">
        <v>125</v>
      </c>
      <c r="AG117" s="116"/>
      <c r="AH117" s="130" t="s">
        <v>125</v>
      </c>
      <c r="AI117" s="116"/>
      <c r="AJ117" s="130" t="s">
        <v>125</v>
      </c>
      <c r="AK117" s="31"/>
      <c r="AL117" s="137" t="str">
        <f t="shared" si="28"/>
        <v>стр.2801</v>
      </c>
      <c r="AM117" s="192">
        <f t="shared" si="29"/>
      </c>
      <c r="AN117" s="192">
        <f t="shared" si="30"/>
      </c>
      <c r="AO117" s="192">
        <f t="shared" si="39"/>
        <v>0</v>
      </c>
      <c r="AP117" s="192">
        <f t="shared" si="32"/>
        <v>0</v>
      </c>
      <c r="AQ117" s="192">
        <f t="shared" si="33"/>
        <v>0</v>
      </c>
      <c r="AR117" s="192">
        <f t="shared" si="34"/>
        <v>0</v>
      </c>
    </row>
    <row r="118" spans="1:44" ht="22.5" customHeight="1" hidden="1">
      <c r="A118" s="377" t="s">
        <v>354</v>
      </c>
      <c r="B118" s="361" t="s">
        <v>216</v>
      </c>
      <c r="C118" s="257" t="s">
        <v>480</v>
      </c>
      <c r="D118" s="257" t="s">
        <v>79</v>
      </c>
      <c r="E118" s="115">
        <f t="shared" si="23"/>
        <v>0</v>
      </c>
      <c r="F118" s="115">
        <f>IF(E118&lt;&gt;0,G118/E118*1000,0)</f>
        <v>0</v>
      </c>
      <c r="G118" s="115">
        <f>SUM(I118,K118,O118,Q118)</f>
        <v>0</v>
      </c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5">
        <f t="shared" si="26"/>
        <v>0</v>
      </c>
      <c r="S118" s="115">
        <f>IF(R118&lt;&gt;0,T118/R118*1000,0)</f>
        <v>0</v>
      </c>
      <c r="T118" s="115">
        <f t="shared" si="35"/>
        <v>0</v>
      </c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31"/>
      <c r="AL118" s="137" t="str">
        <f t="shared" si="28"/>
        <v>стр.2810</v>
      </c>
      <c r="AM118" s="192">
        <f t="shared" si="29"/>
      </c>
      <c r="AN118" s="192">
        <f t="shared" si="30"/>
      </c>
      <c r="AO118" s="192">
        <f t="shared" si="39"/>
        <v>0</v>
      </c>
      <c r="AP118" s="192">
        <f t="shared" si="32"/>
        <v>0</v>
      </c>
      <c r="AQ118" s="192">
        <f t="shared" si="33"/>
        <v>0</v>
      </c>
      <c r="AR118" s="192">
        <f t="shared" si="34"/>
        <v>0</v>
      </c>
    </row>
    <row r="119" spans="1:44" ht="22.5" customHeight="1" hidden="1">
      <c r="A119" s="378"/>
      <c r="B119" s="362"/>
      <c r="C119" s="257" t="s">
        <v>482</v>
      </c>
      <c r="D119" s="117" t="s">
        <v>545</v>
      </c>
      <c r="E119" s="115">
        <f t="shared" si="23"/>
        <v>0</v>
      </c>
      <c r="F119" s="130" t="s">
        <v>125</v>
      </c>
      <c r="G119" s="130" t="s">
        <v>125</v>
      </c>
      <c r="H119" s="116"/>
      <c r="I119" s="130" t="s">
        <v>125</v>
      </c>
      <c r="J119" s="116"/>
      <c r="K119" s="130" t="s">
        <v>125</v>
      </c>
      <c r="L119" s="116"/>
      <c r="M119" s="130" t="s">
        <v>125</v>
      </c>
      <c r="N119" s="116"/>
      <c r="O119" s="130" t="s">
        <v>125</v>
      </c>
      <c r="P119" s="116"/>
      <c r="Q119" s="130" t="s">
        <v>125</v>
      </c>
      <c r="R119" s="115">
        <f t="shared" si="26"/>
        <v>0</v>
      </c>
      <c r="S119" s="130" t="s">
        <v>125</v>
      </c>
      <c r="T119" s="200" t="s">
        <v>125</v>
      </c>
      <c r="U119" s="116"/>
      <c r="V119" s="130" t="s">
        <v>125</v>
      </c>
      <c r="W119" s="116"/>
      <c r="X119" s="130" t="s">
        <v>125</v>
      </c>
      <c r="Y119" s="116"/>
      <c r="Z119" s="130" t="s">
        <v>125</v>
      </c>
      <c r="AA119" s="116"/>
      <c r="AB119" s="130" t="s">
        <v>125</v>
      </c>
      <c r="AC119" s="116"/>
      <c r="AD119" s="130" t="s">
        <v>125</v>
      </c>
      <c r="AE119" s="116"/>
      <c r="AF119" s="130" t="s">
        <v>125</v>
      </c>
      <c r="AG119" s="116"/>
      <c r="AH119" s="130" t="s">
        <v>125</v>
      </c>
      <c r="AI119" s="116"/>
      <c r="AJ119" s="130" t="s">
        <v>125</v>
      </c>
      <c r="AK119" s="31"/>
      <c r="AL119" s="137" t="str">
        <f t="shared" si="28"/>
        <v>стр.2811</v>
      </c>
      <c r="AM119" s="192">
        <f t="shared" si="29"/>
      </c>
      <c r="AN119" s="192">
        <f t="shared" si="30"/>
      </c>
      <c r="AO119" s="192">
        <f t="shared" si="39"/>
        <v>0</v>
      </c>
      <c r="AP119" s="192">
        <f t="shared" si="32"/>
        <v>0</v>
      </c>
      <c r="AQ119" s="192">
        <f t="shared" si="33"/>
        <v>0</v>
      </c>
      <c r="AR119" s="192">
        <f t="shared" si="34"/>
        <v>0</v>
      </c>
    </row>
    <row r="120" spans="1:44" s="241" customFormat="1" ht="26.25">
      <c r="A120" s="127" t="s">
        <v>125</v>
      </c>
      <c r="B120" s="28" t="s">
        <v>217</v>
      </c>
      <c r="C120" s="32" t="s">
        <v>483</v>
      </c>
      <c r="D120" s="32" t="s">
        <v>80</v>
      </c>
      <c r="E120" s="128" t="s">
        <v>125</v>
      </c>
      <c r="F120" s="128" t="s">
        <v>125</v>
      </c>
      <c r="G120" s="120">
        <f>SUM(I120,K120,O120,Q120)</f>
        <v>4603.7</v>
      </c>
      <c r="H120" s="128" t="s">
        <v>125</v>
      </c>
      <c r="I120" s="119">
        <f>SUM(I121:I134)</f>
        <v>4064.2999999999997</v>
      </c>
      <c r="J120" s="128" t="s">
        <v>125</v>
      </c>
      <c r="K120" s="119">
        <f>SUM(K121:K134)</f>
        <v>0</v>
      </c>
      <c r="L120" s="128" t="s">
        <v>125</v>
      </c>
      <c r="M120" s="119">
        <f>SUM(M121:M134)</f>
        <v>0</v>
      </c>
      <c r="N120" s="128" t="s">
        <v>125</v>
      </c>
      <c r="O120" s="119">
        <f>SUM(O121:O134)</f>
        <v>0</v>
      </c>
      <c r="P120" s="128" t="s">
        <v>125</v>
      </c>
      <c r="Q120" s="119">
        <f>SUM(Q121:Q134)</f>
        <v>539.4</v>
      </c>
      <c r="R120" s="128" t="s">
        <v>125</v>
      </c>
      <c r="S120" s="128" t="s">
        <v>125</v>
      </c>
      <c r="T120" s="120">
        <f t="shared" si="35"/>
        <v>5172.9</v>
      </c>
      <c r="U120" s="128" t="s">
        <v>125</v>
      </c>
      <c r="V120" s="119">
        <f>SUM(V121:V134)</f>
        <v>4064.2999999999997</v>
      </c>
      <c r="W120" s="128" t="s">
        <v>125</v>
      </c>
      <c r="X120" s="119">
        <f>SUM(X121:X134)</f>
        <v>0</v>
      </c>
      <c r="Y120" s="128" t="s">
        <v>125</v>
      </c>
      <c r="Z120" s="119">
        <f>SUM(Z121:Z134)</f>
        <v>0</v>
      </c>
      <c r="AA120" s="128" t="s">
        <v>125</v>
      </c>
      <c r="AB120" s="119">
        <f>SUM(AB121:AB134)</f>
        <v>0</v>
      </c>
      <c r="AC120" s="128" t="s">
        <v>125</v>
      </c>
      <c r="AD120" s="119">
        <f>SUM(AD121:AD134)</f>
        <v>0</v>
      </c>
      <c r="AE120" s="128" t="s">
        <v>125</v>
      </c>
      <c r="AF120" s="119">
        <f>SUM(AF121:AF134)</f>
        <v>1108.6</v>
      </c>
      <c r="AG120" s="128" t="s">
        <v>125</v>
      </c>
      <c r="AH120" s="119">
        <f>SUM(AH121:AH134)</f>
        <v>0</v>
      </c>
      <c r="AI120" s="128" t="s">
        <v>125</v>
      </c>
      <c r="AJ120" s="119">
        <f>SUM(AJ121:AJ134)</f>
        <v>2590.6</v>
      </c>
      <c r="AK120" s="238"/>
      <c r="AL120" s="242" t="str">
        <f t="shared" si="28"/>
        <v>стр.2815</v>
      </c>
      <c r="AM120" s="243">
        <f t="shared" si="29"/>
      </c>
      <c r="AN120" s="243">
        <f t="shared" si="30"/>
      </c>
      <c r="AO120" s="243">
        <f t="shared" si="39"/>
        <v>0</v>
      </c>
      <c r="AP120" s="243">
        <f t="shared" si="32"/>
        <v>0</v>
      </c>
      <c r="AQ120" s="243">
        <f t="shared" si="33"/>
        <v>0</v>
      </c>
      <c r="AR120" s="243">
        <f t="shared" si="34"/>
        <v>0</v>
      </c>
    </row>
    <row r="121" spans="1:44" s="241" customFormat="1" ht="26.25" hidden="1">
      <c r="A121" s="129" t="s">
        <v>355</v>
      </c>
      <c r="B121" s="177" t="s">
        <v>218</v>
      </c>
      <c r="C121" s="257" t="s">
        <v>484</v>
      </c>
      <c r="D121" s="257" t="s">
        <v>79</v>
      </c>
      <c r="E121" s="115">
        <f t="shared" si="23"/>
        <v>0</v>
      </c>
      <c r="F121" s="115">
        <f aca="true" t="shared" si="40" ref="F121:F134">IF(E121&lt;&gt;0,G121/E121*1000,0)</f>
        <v>0</v>
      </c>
      <c r="G121" s="115">
        <f aca="true" t="shared" si="41" ref="G121:G134">SUM(I121,K121,O121,Q121)</f>
        <v>0</v>
      </c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5">
        <f aca="true" t="shared" si="42" ref="R121:R134">SUM(U121,Y121,AC121,AE121)</f>
        <v>0</v>
      </c>
      <c r="S121" s="115">
        <f aca="true" t="shared" si="43" ref="S121:S134">IF(R121&lt;&gt;0,T121/R121*1000,0)</f>
        <v>0</v>
      </c>
      <c r="T121" s="115">
        <f t="shared" si="35"/>
        <v>0</v>
      </c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238"/>
      <c r="AL121" s="242" t="str">
        <f t="shared" si="28"/>
        <v>стр.2820</v>
      </c>
      <c r="AM121" s="243">
        <f t="shared" si="29"/>
      </c>
      <c r="AN121" s="243">
        <f t="shared" si="30"/>
      </c>
      <c r="AO121" s="243">
        <f t="shared" si="39"/>
        <v>0</v>
      </c>
      <c r="AP121" s="243">
        <f t="shared" si="32"/>
        <v>0</v>
      </c>
      <c r="AQ121" s="243">
        <f t="shared" si="33"/>
        <v>0</v>
      </c>
      <c r="AR121" s="243">
        <f t="shared" si="34"/>
        <v>0</v>
      </c>
    </row>
    <row r="122" spans="1:44" s="241" customFormat="1" ht="26.25" hidden="1">
      <c r="A122" s="129" t="s">
        <v>356</v>
      </c>
      <c r="B122" s="177" t="s">
        <v>219</v>
      </c>
      <c r="C122" s="257" t="s">
        <v>485</v>
      </c>
      <c r="D122" s="257" t="s">
        <v>79</v>
      </c>
      <c r="E122" s="115">
        <f t="shared" si="23"/>
        <v>0</v>
      </c>
      <c r="F122" s="115">
        <f t="shared" si="40"/>
        <v>0</v>
      </c>
      <c r="G122" s="115">
        <f t="shared" si="41"/>
        <v>0</v>
      </c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5">
        <f t="shared" si="42"/>
        <v>0</v>
      </c>
      <c r="S122" s="115">
        <f t="shared" si="43"/>
        <v>0</v>
      </c>
      <c r="T122" s="115">
        <f t="shared" si="35"/>
        <v>0</v>
      </c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238"/>
      <c r="AL122" s="242" t="str">
        <f t="shared" si="28"/>
        <v>стр.2830</v>
      </c>
      <c r="AM122" s="243">
        <f t="shared" si="29"/>
      </c>
      <c r="AN122" s="243">
        <f t="shared" si="30"/>
      </c>
      <c r="AO122" s="243">
        <f t="shared" si="39"/>
        <v>0</v>
      </c>
      <c r="AP122" s="243">
        <f t="shared" si="32"/>
        <v>0</v>
      </c>
      <c r="AQ122" s="243">
        <f t="shared" si="33"/>
        <v>0</v>
      </c>
      <c r="AR122" s="243">
        <f t="shared" si="34"/>
        <v>0</v>
      </c>
    </row>
    <row r="123" spans="1:44" s="241" customFormat="1" ht="26.25">
      <c r="A123" s="129" t="s">
        <v>357</v>
      </c>
      <c r="B123" s="177" t="s">
        <v>220</v>
      </c>
      <c r="C123" s="257" t="s">
        <v>486</v>
      </c>
      <c r="D123" s="257" t="s">
        <v>79</v>
      </c>
      <c r="E123" s="115">
        <f t="shared" si="23"/>
        <v>10.9</v>
      </c>
      <c r="F123" s="115">
        <f t="shared" si="40"/>
        <v>234770.64220183485</v>
      </c>
      <c r="G123" s="115">
        <f t="shared" si="41"/>
        <v>2559</v>
      </c>
      <c r="H123" s="116">
        <v>10.9</v>
      </c>
      <c r="I123" s="116">
        <v>2559</v>
      </c>
      <c r="J123" s="116"/>
      <c r="K123" s="116"/>
      <c r="L123" s="116"/>
      <c r="M123" s="116"/>
      <c r="N123" s="116"/>
      <c r="O123" s="116"/>
      <c r="P123" s="116"/>
      <c r="Q123" s="116"/>
      <c r="R123" s="115">
        <f t="shared" si="42"/>
        <v>10.9</v>
      </c>
      <c r="S123" s="115">
        <f t="shared" si="43"/>
        <v>234770.64220183485</v>
      </c>
      <c r="T123" s="115">
        <f t="shared" si="35"/>
        <v>2559</v>
      </c>
      <c r="U123" s="116">
        <v>10.9</v>
      </c>
      <c r="V123" s="116">
        <v>2559</v>
      </c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>
        <v>10.9</v>
      </c>
      <c r="AJ123" s="116">
        <v>2559</v>
      </c>
      <c r="AK123" s="238"/>
      <c r="AL123" s="242" t="str">
        <f t="shared" si="28"/>
        <v>стр.2840</v>
      </c>
      <c r="AM123" s="243">
        <f t="shared" si="29"/>
      </c>
      <c r="AN123" s="243">
        <f t="shared" si="30"/>
      </c>
      <c r="AO123" s="243">
        <f t="shared" si="39"/>
        <v>0</v>
      </c>
      <c r="AP123" s="243">
        <f t="shared" si="32"/>
        <v>0</v>
      </c>
      <c r="AQ123" s="243">
        <f t="shared" si="33"/>
        <v>0</v>
      </c>
      <c r="AR123" s="243">
        <f t="shared" si="34"/>
        <v>0</v>
      </c>
    </row>
    <row r="124" spans="1:44" s="241" customFormat="1" ht="39" hidden="1">
      <c r="A124" s="129" t="s">
        <v>358</v>
      </c>
      <c r="B124" s="177" t="s">
        <v>221</v>
      </c>
      <c r="C124" s="257" t="s">
        <v>487</v>
      </c>
      <c r="D124" s="257" t="s">
        <v>79</v>
      </c>
      <c r="E124" s="115">
        <f t="shared" si="23"/>
        <v>0</v>
      </c>
      <c r="F124" s="115">
        <f t="shared" si="40"/>
        <v>0</v>
      </c>
      <c r="G124" s="115">
        <f t="shared" si="41"/>
        <v>0</v>
      </c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5">
        <f t="shared" si="42"/>
        <v>0</v>
      </c>
      <c r="S124" s="115">
        <f t="shared" si="43"/>
        <v>0</v>
      </c>
      <c r="T124" s="115">
        <f t="shared" si="35"/>
        <v>0</v>
      </c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238"/>
      <c r="AL124" s="242" t="str">
        <f t="shared" si="28"/>
        <v>стр.2850</v>
      </c>
      <c r="AM124" s="243">
        <f t="shared" si="29"/>
      </c>
      <c r="AN124" s="243">
        <f t="shared" si="30"/>
      </c>
      <c r="AO124" s="243">
        <f t="shared" si="39"/>
        <v>0</v>
      </c>
      <c r="AP124" s="243">
        <f t="shared" si="32"/>
        <v>0</v>
      </c>
      <c r="AQ124" s="243">
        <f t="shared" si="33"/>
        <v>0</v>
      </c>
      <c r="AR124" s="243">
        <f t="shared" si="34"/>
        <v>0</v>
      </c>
    </row>
    <row r="125" spans="1:44" s="241" customFormat="1" ht="26.25" hidden="1">
      <c r="A125" s="129" t="s">
        <v>359</v>
      </c>
      <c r="B125" s="177" t="s">
        <v>222</v>
      </c>
      <c r="C125" s="257" t="s">
        <v>488</v>
      </c>
      <c r="D125" s="257" t="s">
        <v>79</v>
      </c>
      <c r="E125" s="115">
        <f t="shared" si="23"/>
        <v>0</v>
      </c>
      <c r="F125" s="115">
        <f t="shared" si="40"/>
        <v>0</v>
      </c>
      <c r="G125" s="115">
        <f t="shared" si="41"/>
        <v>0</v>
      </c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5">
        <f t="shared" si="42"/>
        <v>0</v>
      </c>
      <c r="S125" s="115">
        <f t="shared" si="43"/>
        <v>0</v>
      </c>
      <c r="T125" s="115">
        <f t="shared" si="35"/>
        <v>0</v>
      </c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238"/>
      <c r="AL125" s="242" t="str">
        <f t="shared" si="28"/>
        <v>стр.2860</v>
      </c>
      <c r="AM125" s="243">
        <f t="shared" si="29"/>
      </c>
      <c r="AN125" s="243">
        <f t="shared" si="30"/>
      </c>
      <c r="AO125" s="243">
        <f t="shared" si="39"/>
        <v>0</v>
      </c>
      <c r="AP125" s="243">
        <f t="shared" si="32"/>
        <v>0</v>
      </c>
      <c r="AQ125" s="243">
        <f t="shared" si="33"/>
        <v>0</v>
      </c>
      <c r="AR125" s="243">
        <f t="shared" si="34"/>
        <v>0</v>
      </c>
    </row>
    <row r="126" spans="1:44" s="241" customFormat="1" ht="39" hidden="1">
      <c r="A126" s="129" t="s">
        <v>360</v>
      </c>
      <c r="B126" s="177" t="s">
        <v>223</v>
      </c>
      <c r="C126" s="257" t="s">
        <v>489</v>
      </c>
      <c r="D126" s="257" t="s">
        <v>79</v>
      </c>
      <c r="E126" s="115">
        <f t="shared" si="23"/>
        <v>0</v>
      </c>
      <c r="F126" s="115">
        <f t="shared" si="40"/>
        <v>0</v>
      </c>
      <c r="G126" s="115">
        <f t="shared" si="41"/>
        <v>0</v>
      </c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5">
        <f t="shared" si="42"/>
        <v>0</v>
      </c>
      <c r="S126" s="115">
        <f t="shared" si="43"/>
        <v>0</v>
      </c>
      <c r="T126" s="115">
        <f t="shared" si="35"/>
        <v>0</v>
      </c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238"/>
      <c r="AL126" s="242" t="str">
        <f t="shared" si="28"/>
        <v>стр.2870</v>
      </c>
      <c r="AM126" s="243">
        <f t="shared" si="29"/>
      </c>
      <c r="AN126" s="243">
        <f t="shared" si="30"/>
      </c>
      <c r="AO126" s="243">
        <f t="shared" si="39"/>
        <v>0</v>
      </c>
      <c r="AP126" s="243">
        <f t="shared" si="32"/>
        <v>0</v>
      </c>
      <c r="AQ126" s="243">
        <f t="shared" si="33"/>
        <v>0</v>
      </c>
      <c r="AR126" s="243">
        <f t="shared" si="34"/>
        <v>0</v>
      </c>
    </row>
    <row r="127" spans="1:44" s="241" customFormat="1" ht="39" hidden="1">
      <c r="A127" s="129" t="s">
        <v>361</v>
      </c>
      <c r="B127" s="177" t="s">
        <v>224</v>
      </c>
      <c r="C127" s="257" t="s">
        <v>490</v>
      </c>
      <c r="D127" s="257" t="s">
        <v>79</v>
      </c>
      <c r="E127" s="115">
        <f t="shared" si="23"/>
        <v>0</v>
      </c>
      <c r="F127" s="115">
        <f t="shared" si="40"/>
        <v>0</v>
      </c>
      <c r="G127" s="115">
        <f t="shared" si="41"/>
        <v>0</v>
      </c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5">
        <f t="shared" si="42"/>
        <v>0</v>
      </c>
      <c r="S127" s="115">
        <f t="shared" si="43"/>
        <v>0</v>
      </c>
      <c r="T127" s="115">
        <f t="shared" si="35"/>
        <v>0</v>
      </c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238"/>
      <c r="AL127" s="242" t="str">
        <f t="shared" si="28"/>
        <v>стр.2880</v>
      </c>
      <c r="AM127" s="243">
        <f t="shared" si="29"/>
      </c>
      <c r="AN127" s="243">
        <f t="shared" si="30"/>
      </c>
      <c r="AO127" s="243">
        <f t="shared" si="39"/>
        <v>0</v>
      </c>
      <c r="AP127" s="243">
        <f t="shared" si="32"/>
        <v>0</v>
      </c>
      <c r="AQ127" s="243">
        <f t="shared" si="33"/>
        <v>0</v>
      </c>
      <c r="AR127" s="243">
        <f t="shared" si="34"/>
        <v>0</v>
      </c>
    </row>
    <row r="128" spans="1:44" s="241" customFormat="1" ht="12.75">
      <c r="A128" s="129" t="s">
        <v>362</v>
      </c>
      <c r="B128" s="177" t="s">
        <v>225</v>
      </c>
      <c r="C128" s="257" t="s">
        <v>491</v>
      </c>
      <c r="D128" s="257" t="s">
        <v>79</v>
      </c>
      <c r="E128" s="115">
        <f t="shared" si="23"/>
        <v>7.4</v>
      </c>
      <c r="F128" s="115">
        <f t="shared" si="40"/>
        <v>15837.837837837837</v>
      </c>
      <c r="G128" s="115">
        <f t="shared" si="41"/>
        <v>117.2</v>
      </c>
      <c r="H128" s="116">
        <v>7.4</v>
      </c>
      <c r="I128" s="116">
        <v>117.2</v>
      </c>
      <c r="J128" s="116"/>
      <c r="K128" s="116"/>
      <c r="L128" s="116"/>
      <c r="M128" s="116"/>
      <c r="N128" s="116"/>
      <c r="O128" s="116"/>
      <c r="P128" s="116"/>
      <c r="Q128" s="116"/>
      <c r="R128" s="115">
        <f t="shared" si="42"/>
        <v>7.4</v>
      </c>
      <c r="S128" s="115">
        <f t="shared" si="43"/>
        <v>15837.837837837837</v>
      </c>
      <c r="T128" s="115">
        <f t="shared" si="35"/>
        <v>117.2</v>
      </c>
      <c r="U128" s="116">
        <v>7.4</v>
      </c>
      <c r="V128" s="116">
        <v>117.2</v>
      </c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238"/>
      <c r="AL128" s="242" t="str">
        <f t="shared" si="28"/>
        <v>стр.2890</v>
      </c>
      <c r="AM128" s="243">
        <f t="shared" si="29"/>
      </c>
      <c r="AN128" s="243">
        <f t="shared" si="30"/>
      </c>
      <c r="AO128" s="243">
        <f t="shared" si="39"/>
        <v>0</v>
      </c>
      <c r="AP128" s="243">
        <f t="shared" si="32"/>
        <v>0</v>
      </c>
      <c r="AQ128" s="243">
        <f t="shared" si="33"/>
        <v>0</v>
      </c>
      <c r="AR128" s="243">
        <f t="shared" si="34"/>
        <v>0</v>
      </c>
    </row>
    <row r="129" spans="1:44" s="241" customFormat="1" ht="12.75">
      <c r="A129" s="129" t="s">
        <v>363</v>
      </c>
      <c r="B129" s="177" t="s">
        <v>226</v>
      </c>
      <c r="C129" s="257" t="s">
        <v>492</v>
      </c>
      <c r="D129" s="257" t="s">
        <v>79</v>
      </c>
      <c r="E129" s="115">
        <f t="shared" si="23"/>
        <v>0</v>
      </c>
      <c r="F129" s="115">
        <f t="shared" si="40"/>
        <v>0</v>
      </c>
      <c r="G129" s="115">
        <f t="shared" si="41"/>
        <v>0</v>
      </c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5">
        <f t="shared" si="42"/>
        <v>0</v>
      </c>
      <c r="S129" s="115">
        <f t="shared" si="43"/>
        <v>0</v>
      </c>
      <c r="T129" s="115">
        <f t="shared" si="35"/>
        <v>0</v>
      </c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238"/>
      <c r="AL129" s="242" t="str">
        <f t="shared" si="28"/>
        <v>стр.2900</v>
      </c>
      <c r="AM129" s="243">
        <f t="shared" si="29"/>
      </c>
      <c r="AN129" s="243">
        <f t="shared" si="30"/>
      </c>
      <c r="AO129" s="243">
        <f t="shared" si="39"/>
        <v>0</v>
      </c>
      <c r="AP129" s="243">
        <f t="shared" si="32"/>
        <v>0</v>
      </c>
      <c r="AQ129" s="243">
        <f t="shared" si="33"/>
        <v>0</v>
      </c>
      <c r="AR129" s="243">
        <f t="shared" si="34"/>
        <v>0</v>
      </c>
    </row>
    <row r="130" spans="1:44" s="241" customFormat="1" ht="52.5">
      <c r="A130" s="129" t="s">
        <v>364</v>
      </c>
      <c r="B130" s="177" t="s">
        <v>227</v>
      </c>
      <c r="C130" s="257" t="s">
        <v>493</v>
      </c>
      <c r="D130" s="257" t="s">
        <v>79</v>
      </c>
      <c r="E130" s="115">
        <f t="shared" si="23"/>
        <v>27.3</v>
      </c>
      <c r="F130" s="115">
        <f t="shared" si="40"/>
        <v>44373.62637362637</v>
      </c>
      <c r="G130" s="115">
        <f t="shared" si="41"/>
        <v>1211.4</v>
      </c>
      <c r="H130" s="116">
        <v>27.3</v>
      </c>
      <c r="I130" s="116">
        <v>1211.4</v>
      </c>
      <c r="J130" s="116"/>
      <c r="K130" s="116"/>
      <c r="L130" s="116"/>
      <c r="M130" s="116"/>
      <c r="N130" s="116"/>
      <c r="O130" s="116"/>
      <c r="P130" s="116"/>
      <c r="Q130" s="116"/>
      <c r="R130" s="115">
        <f t="shared" si="42"/>
        <v>27.3</v>
      </c>
      <c r="S130" s="115">
        <f t="shared" si="43"/>
        <v>44373.62637362637</v>
      </c>
      <c r="T130" s="115">
        <f t="shared" si="35"/>
        <v>1211.4</v>
      </c>
      <c r="U130" s="116">
        <v>27.3</v>
      </c>
      <c r="V130" s="116">
        <v>1211.4</v>
      </c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>
        <v>31.6</v>
      </c>
      <c r="AK130" s="238"/>
      <c r="AL130" s="242" t="str">
        <f t="shared" si="28"/>
        <v>стр.2910</v>
      </c>
      <c r="AM130" s="243">
        <f t="shared" si="29"/>
      </c>
      <c r="AN130" s="243">
        <f t="shared" si="30"/>
      </c>
      <c r="AO130" s="243">
        <f t="shared" si="39"/>
        <v>0</v>
      </c>
      <c r="AP130" s="243">
        <f t="shared" si="32"/>
        <v>0</v>
      </c>
      <c r="AQ130" s="243">
        <f t="shared" si="33"/>
        <v>0</v>
      </c>
      <c r="AR130" s="243">
        <f t="shared" si="34"/>
        <v>0</v>
      </c>
    </row>
    <row r="131" spans="1:44" s="241" customFormat="1" ht="39">
      <c r="A131" s="129" t="s">
        <v>365</v>
      </c>
      <c r="B131" s="177" t="s">
        <v>228</v>
      </c>
      <c r="C131" s="257" t="s">
        <v>494</v>
      </c>
      <c r="D131" s="257" t="s">
        <v>79</v>
      </c>
      <c r="E131" s="115">
        <f t="shared" si="23"/>
        <v>9.7</v>
      </c>
      <c r="F131" s="115">
        <f t="shared" si="40"/>
        <v>18216.494845360823</v>
      </c>
      <c r="G131" s="115">
        <f t="shared" si="41"/>
        <v>176.7</v>
      </c>
      <c r="H131" s="116">
        <v>9.7</v>
      </c>
      <c r="I131" s="116">
        <v>176.7</v>
      </c>
      <c r="J131" s="116"/>
      <c r="K131" s="116"/>
      <c r="L131" s="116"/>
      <c r="M131" s="116"/>
      <c r="N131" s="116"/>
      <c r="O131" s="116"/>
      <c r="P131" s="116"/>
      <c r="Q131" s="116"/>
      <c r="R131" s="115">
        <f t="shared" si="42"/>
        <v>9.7</v>
      </c>
      <c r="S131" s="115">
        <f t="shared" si="43"/>
        <v>18216.494845360823</v>
      </c>
      <c r="T131" s="115">
        <f t="shared" si="35"/>
        <v>176.7</v>
      </c>
      <c r="U131" s="116">
        <v>9.7</v>
      </c>
      <c r="V131" s="116">
        <v>176.7</v>
      </c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238"/>
      <c r="AL131" s="242" t="str">
        <f t="shared" si="28"/>
        <v>стр.2920</v>
      </c>
      <c r="AM131" s="243">
        <f t="shared" si="29"/>
      </c>
      <c r="AN131" s="243">
        <f t="shared" si="30"/>
      </c>
      <c r="AO131" s="243">
        <f t="shared" si="39"/>
        <v>0</v>
      </c>
      <c r="AP131" s="243">
        <f t="shared" si="32"/>
        <v>0</v>
      </c>
      <c r="AQ131" s="243">
        <f t="shared" si="33"/>
        <v>0</v>
      </c>
      <c r="AR131" s="243">
        <f t="shared" si="34"/>
        <v>0</v>
      </c>
    </row>
    <row r="132" spans="1:44" s="241" customFormat="1" ht="39">
      <c r="A132" s="129" t="s">
        <v>366</v>
      </c>
      <c r="B132" s="177" t="s">
        <v>229</v>
      </c>
      <c r="C132" s="257" t="s">
        <v>495</v>
      </c>
      <c r="D132" s="257" t="s">
        <v>25</v>
      </c>
      <c r="E132" s="115">
        <f t="shared" si="23"/>
        <v>2300</v>
      </c>
      <c r="F132" s="115">
        <f t="shared" si="40"/>
        <v>234.52173913043478</v>
      </c>
      <c r="G132" s="115">
        <f t="shared" si="41"/>
        <v>539.4</v>
      </c>
      <c r="H132" s="116"/>
      <c r="I132" s="116"/>
      <c r="J132" s="116"/>
      <c r="K132" s="116"/>
      <c r="L132" s="116"/>
      <c r="M132" s="116"/>
      <c r="N132" s="116"/>
      <c r="O132" s="116"/>
      <c r="P132" s="116">
        <v>2300</v>
      </c>
      <c r="Q132" s="116">
        <v>539.4</v>
      </c>
      <c r="R132" s="115">
        <f t="shared" si="42"/>
        <v>4311.9</v>
      </c>
      <c r="S132" s="115">
        <f t="shared" si="43"/>
        <v>257.1024374405714</v>
      </c>
      <c r="T132" s="115">
        <f t="shared" si="35"/>
        <v>1108.6</v>
      </c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>
        <v>4311.9</v>
      </c>
      <c r="AF132" s="116">
        <v>1108.6</v>
      </c>
      <c r="AG132" s="116"/>
      <c r="AH132" s="116"/>
      <c r="AI132" s="116"/>
      <c r="AJ132" s="116"/>
      <c r="AK132" s="238"/>
      <c r="AL132" s="242" t="str">
        <f t="shared" si="28"/>
        <v>стр.2930</v>
      </c>
      <c r="AM132" s="243">
        <f t="shared" si="29"/>
      </c>
      <c r="AN132" s="243">
        <f t="shared" si="30"/>
      </c>
      <c r="AO132" s="243">
        <f t="shared" si="39"/>
        <v>0</v>
      </c>
      <c r="AP132" s="243">
        <f t="shared" si="32"/>
        <v>0</v>
      </c>
      <c r="AQ132" s="243">
        <f t="shared" si="33"/>
        <v>0</v>
      </c>
      <c r="AR132" s="243">
        <f t="shared" si="34"/>
        <v>0</v>
      </c>
    </row>
    <row r="133" spans="1:44" ht="26.25" hidden="1">
      <c r="A133" s="129" t="s">
        <v>367</v>
      </c>
      <c r="B133" s="177" t="s">
        <v>230</v>
      </c>
      <c r="C133" s="257" t="s">
        <v>496</v>
      </c>
      <c r="D133" s="257" t="s">
        <v>25</v>
      </c>
      <c r="E133" s="115">
        <f t="shared" si="23"/>
        <v>0</v>
      </c>
      <c r="F133" s="115">
        <f t="shared" si="40"/>
        <v>0</v>
      </c>
      <c r="G133" s="115">
        <f t="shared" si="41"/>
        <v>0</v>
      </c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5">
        <f t="shared" si="42"/>
        <v>0</v>
      </c>
      <c r="S133" s="115">
        <f t="shared" si="43"/>
        <v>0</v>
      </c>
      <c r="T133" s="115">
        <f t="shared" si="35"/>
        <v>0</v>
      </c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31"/>
      <c r="AL133" s="137" t="str">
        <f t="shared" si="28"/>
        <v>стр.2940</v>
      </c>
      <c r="AM133" s="192">
        <f t="shared" si="29"/>
      </c>
      <c r="AN133" s="192">
        <f t="shared" si="30"/>
      </c>
      <c r="AO133" s="192">
        <f t="shared" si="39"/>
        <v>0</v>
      </c>
      <c r="AP133" s="192">
        <f t="shared" si="32"/>
        <v>0</v>
      </c>
      <c r="AQ133" s="192">
        <f t="shared" si="33"/>
        <v>0</v>
      </c>
      <c r="AR133" s="192">
        <f t="shared" si="34"/>
        <v>0</v>
      </c>
    </row>
    <row r="134" spans="1:44" ht="12.75" hidden="1">
      <c r="A134" s="129" t="s">
        <v>368</v>
      </c>
      <c r="B134" s="177" t="s">
        <v>231</v>
      </c>
      <c r="C134" s="117" t="s">
        <v>497</v>
      </c>
      <c r="D134" s="117" t="s">
        <v>25</v>
      </c>
      <c r="E134" s="115">
        <f t="shared" si="23"/>
        <v>0</v>
      </c>
      <c r="F134" s="115">
        <f t="shared" si="40"/>
        <v>0</v>
      </c>
      <c r="G134" s="115">
        <f t="shared" si="41"/>
        <v>0</v>
      </c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5">
        <f t="shared" si="42"/>
        <v>0</v>
      </c>
      <c r="S134" s="115">
        <f t="shared" si="43"/>
        <v>0</v>
      </c>
      <c r="T134" s="115">
        <f t="shared" si="35"/>
        <v>0</v>
      </c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31"/>
      <c r="AL134" s="137" t="str">
        <f t="shared" si="28"/>
        <v>стр.2950</v>
      </c>
      <c r="AM134" s="192">
        <f t="shared" si="29"/>
      </c>
      <c r="AN134" s="192">
        <f t="shared" si="30"/>
      </c>
      <c r="AO134" s="192">
        <f t="shared" si="39"/>
        <v>0</v>
      </c>
      <c r="AP134" s="192">
        <f t="shared" si="32"/>
        <v>0</v>
      </c>
      <c r="AQ134" s="192">
        <f t="shared" si="33"/>
        <v>0</v>
      </c>
      <c r="AR134" s="192">
        <f t="shared" si="34"/>
        <v>0</v>
      </c>
    </row>
    <row r="135" spans="1:44" ht="52.5">
      <c r="A135" s="127" t="s">
        <v>125</v>
      </c>
      <c r="B135" s="28" t="s">
        <v>232</v>
      </c>
      <c r="C135" s="32" t="s">
        <v>498</v>
      </c>
      <c r="D135" s="32" t="s">
        <v>80</v>
      </c>
      <c r="E135" s="128" t="s">
        <v>125</v>
      </c>
      <c r="F135" s="128" t="s">
        <v>125</v>
      </c>
      <c r="G135" s="120">
        <f aca="true" t="shared" si="44" ref="G135:G143">SUM(I135,K135,O135,Q135)</f>
        <v>8060</v>
      </c>
      <c r="H135" s="128" t="s">
        <v>125</v>
      </c>
      <c r="I135" s="119">
        <f>SUM(I136:I140)</f>
        <v>8060</v>
      </c>
      <c r="J135" s="128" t="s">
        <v>125</v>
      </c>
      <c r="K135" s="119">
        <f>SUM(K136:K140)</f>
        <v>0</v>
      </c>
      <c r="L135" s="128" t="s">
        <v>125</v>
      </c>
      <c r="M135" s="119">
        <f>SUM(M136:M140)</f>
        <v>0</v>
      </c>
      <c r="N135" s="128" t="s">
        <v>125</v>
      </c>
      <c r="O135" s="119">
        <f>SUM(O136:O140)</f>
        <v>0</v>
      </c>
      <c r="P135" s="128" t="s">
        <v>125</v>
      </c>
      <c r="Q135" s="119">
        <f>SUM(Q136:Q140)</f>
        <v>0</v>
      </c>
      <c r="R135" s="128" t="s">
        <v>125</v>
      </c>
      <c r="S135" s="128" t="s">
        <v>125</v>
      </c>
      <c r="T135" s="120">
        <f t="shared" si="35"/>
        <v>8774.3</v>
      </c>
      <c r="U135" s="277" t="s">
        <v>125</v>
      </c>
      <c r="V135" s="119">
        <f>SUM(V136:V140)</f>
        <v>8060</v>
      </c>
      <c r="W135" s="128" t="s">
        <v>125</v>
      </c>
      <c r="X135" s="119">
        <f>SUM(X136:X140)</f>
        <v>0</v>
      </c>
      <c r="Y135" s="128" t="s">
        <v>125</v>
      </c>
      <c r="Z135" s="119">
        <f>SUM(Z136:Z140)</f>
        <v>0</v>
      </c>
      <c r="AA135" s="128" t="s">
        <v>125</v>
      </c>
      <c r="AB135" s="119">
        <f>SUM(AB136:AB140)</f>
        <v>0</v>
      </c>
      <c r="AC135" s="128" t="s">
        <v>125</v>
      </c>
      <c r="AD135" s="119">
        <f>SUM(AD136:AD140)</f>
        <v>364.4</v>
      </c>
      <c r="AE135" s="128" t="s">
        <v>125</v>
      </c>
      <c r="AF135" s="119">
        <f>SUM(AF136:AF140)</f>
        <v>349.9</v>
      </c>
      <c r="AG135" s="128" t="s">
        <v>125</v>
      </c>
      <c r="AH135" s="119">
        <f>SUM(AH136:AH140)</f>
        <v>0</v>
      </c>
      <c r="AI135" s="128" t="s">
        <v>125</v>
      </c>
      <c r="AJ135" s="119">
        <f>SUM(AJ136:AJ140)</f>
        <v>0</v>
      </c>
      <c r="AK135" s="31"/>
      <c r="AL135" s="137" t="str">
        <f t="shared" si="28"/>
        <v>стр.2955</v>
      </c>
      <c r="AM135" s="192">
        <f t="shared" si="29"/>
      </c>
      <c r="AN135" s="192">
        <f t="shared" si="30"/>
      </c>
      <c r="AO135" s="192">
        <f t="shared" si="39"/>
        <v>0</v>
      </c>
      <c r="AP135" s="192">
        <f t="shared" si="32"/>
        <v>0</v>
      </c>
      <c r="AQ135" s="192">
        <f t="shared" si="33"/>
        <v>0</v>
      </c>
      <c r="AR135" s="192">
        <f t="shared" si="34"/>
        <v>0</v>
      </c>
    </row>
    <row r="136" spans="1:44" s="241" customFormat="1" ht="12.75">
      <c r="A136" s="129" t="s">
        <v>369</v>
      </c>
      <c r="B136" s="177" t="s">
        <v>233</v>
      </c>
      <c r="C136" s="257" t="s">
        <v>499</v>
      </c>
      <c r="D136" s="257" t="s">
        <v>79</v>
      </c>
      <c r="E136" s="115">
        <f t="shared" si="23"/>
        <v>1672.3</v>
      </c>
      <c r="F136" s="115">
        <f>IF(E136&lt;&gt;0,G136/E136*1000,0)</f>
        <v>1710.6978412964181</v>
      </c>
      <c r="G136" s="115">
        <f t="shared" si="44"/>
        <v>2860.8</v>
      </c>
      <c r="H136" s="216">
        <v>1672.3</v>
      </c>
      <c r="I136" s="216">
        <v>2860.8</v>
      </c>
      <c r="J136" s="116"/>
      <c r="K136" s="116"/>
      <c r="L136" s="116"/>
      <c r="M136" s="116"/>
      <c r="N136" s="116"/>
      <c r="O136" s="116"/>
      <c r="P136" s="116"/>
      <c r="Q136" s="116"/>
      <c r="R136" s="115">
        <f>SUM(U136,Y136,AC136,AE136)</f>
        <v>1978.1999999999998</v>
      </c>
      <c r="S136" s="115">
        <f>IF(R136&lt;&gt;0,T136/R136*1000,0)</f>
        <v>1657.6685876048934</v>
      </c>
      <c r="T136" s="115">
        <f t="shared" si="35"/>
        <v>3279.2000000000003</v>
      </c>
      <c r="U136" s="269">
        <v>1672.3</v>
      </c>
      <c r="V136" s="216">
        <v>2860.8</v>
      </c>
      <c r="W136" s="116"/>
      <c r="X136" s="116"/>
      <c r="Y136" s="116"/>
      <c r="Z136" s="116"/>
      <c r="AA136" s="116"/>
      <c r="AB136" s="116"/>
      <c r="AC136" s="116">
        <v>127.3</v>
      </c>
      <c r="AD136" s="116">
        <v>174.1</v>
      </c>
      <c r="AE136" s="216">
        <v>178.6</v>
      </c>
      <c r="AF136" s="216">
        <v>244.3</v>
      </c>
      <c r="AG136" s="116"/>
      <c r="AH136" s="116"/>
      <c r="AI136" s="116"/>
      <c r="AJ136" s="116"/>
      <c r="AK136" s="238"/>
      <c r="AL136" s="242" t="str">
        <f t="shared" si="28"/>
        <v>стр.2960</v>
      </c>
      <c r="AM136" s="243">
        <f t="shared" si="29"/>
      </c>
      <c r="AN136" s="243">
        <f t="shared" si="30"/>
      </c>
      <c r="AO136" s="243">
        <f t="shared" si="39"/>
        <v>0</v>
      </c>
      <c r="AP136" s="243">
        <f t="shared" si="32"/>
        <v>0</v>
      </c>
      <c r="AQ136" s="243">
        <f t="shared" si="33"/>
        <v>0</v>
      </c>
      <c r="AR136" s="243">
        <f t="shared" si="34"/>
        <v>0</v>
      </c>
    </row>
    <row r="137" spans="1:44" s="241" customFormat="1" ht="26.25">
      <c r="A137" s="129" t="s">
        <v>370</v>
      </c>
      <c r="B137" s="177" t="s">
        <v>234</v>
      </c>
      <c r="C137" s="257" t="s">
        <v>500</v>
      </c>
      <c r="D137" s="257" t="s">
        <v>79</v>
      </c>
      <c r="E137" s="115">
        <f t="shared" si="23"/>
        <v>2932.4</v>
      </c>
      <c r="F137" s="115">
        <f>IF(E137&lt;&gt;0,G137/E137*1000,0)</f>
        <v>1710.7147728822806</v>
      </c>
      <c r="G137" s="115">
        <f t="shared" si="44"/>
        <v>5016.5</v>
      </c>
      <c r="H137" s="216">
        <v>2932.4</v>
      </c>
      <c r="I137" s="216">
        <v>5016.5</v>
      </c>
      <c r="J137" s="116"/>
      <c r="K137" s="116"/>
      <c r="L137" s="116"/>
      <c r="M137" s="116"/>
      <c r="N137" s="116"/>
      <c r="O137" s="116"/>
      <c r="P137" s="116"/>
      <c r="Q137" s="116"/>
      <c r="R137" s="115">
        <f>SUM(U137,Y137,AC137,AE137)</f>
        <v>3128.6</v>
      </c>
      <c r="S137" s="115">
        <f>IF(R137&lt;&gt;0,T137/R137*1000,0)</f>
        <v>1689.2220162372948</v>
      </c>
      <c r="T137" s="115">
        <f t="shared" si="35"/>
        <v>5284.900000000001</v>
      </c>
      <c r="U137" s="269">
        <v>2932.4</v>
      </c>
      <c r="V137" s="216">
        <v>5016.5</v>
      </c>
      <c r="W137" s="116"/>
      <c r="X137" s="116"/>
      <c r="Y137" s="116"/>
      <c r="Z137" s="116"/>
      <c r="AA137" s="116"/>
      <c r="AB137" s="116"/>
      <c r="AC137" s="116">
        <v>139.1</v>
      </c>
      <c r="AD137" s="116">
        <v>190.3</v>
      </c>
      <c r="AE137" s="216">
        <v>57.1</v>
      </c>
      <c r="AF137" s="216">
        <v>78.1</v>
      </c>
      <c r="AG137" s="116"/>
      <c r="AH137" s="116"/>
      <c r="AI137" s="116"/>
      <c r="AJ137" s="116"/>
      <c r="AK137" s="238"/>
      <c r="AL137" s="242" t="str">
        <f t="shared" si="28"/>
        <v>стр.2970</v>
      </c>
      <c r="AM137" s="243">
        <f t="shared" si="29"/>
      </c>
      <c r="AN137" s="243">
        <f t="shared" si="30"/>
      </c>
      <c r="AO137" s="243">
        <f t="shared" si="39"/>
        <v>0</v>
      </c>
      <c r="AP137" s="243">
        <f t="shared" si="32"/>
        <v>0</v>
      </c>
      <c r="AQ137" s="243">
        <f t="shared" si="33"/>
        <v>0</v>
      </c>
      <c r="AR137" s="243">
        <f t="shared" si="34"/>
        <v>0</v>
      </c>
    </row>
    <row r="138" spans="1:44" s="241" customFormat="1" ht="12.75">
      <c r="A138" s="129" t="s">
        <v>371</v>
      </c>
      <c r="B138" s="177" t="s">
        <v>140</v>
      </c>
      <c r="C138" s="257" t="s">
        <v>501</v>
      </c>
      <c r="D138" s="257" t="s">
        <v>79</v>
      </c>
      <c r="E138" s="115">
        <f t="shared" si="23"/>
        <v>106.7</v>
      </c>
      <c r="F138" s="115">
        <f>IF(E138&lt;&gt;0,G138/E138*1000,0)</f>
        <v>1712.277413308341</v>
      </c>
      <c r="G138" s="115">
        <f t="shared" si="44"/>
        <v>182.7</v>
      </c>
      <c r="H138" s="216">
        <v>106.7</v>
      </c>
      <c r="I138" s="216">
        <v>182.7</v>
      </c>
      <c r="J138" s="116"/>
      <c r="K138" s="116"/>
      <c r="L138" s="116"/>
      <c r="M138" s="116"/>
      <c r="N138" s="116"/>
      <c r="O138" s="116"/>
      <c r="P138" s="116"/>
      <c r="Q138" s="116"/>
      <c r="R138" s="115">
        <f>SUM(U138,Y138,AC138,AE138)</f>
        <v>126.80000000000001</v>
      </c>
      <c r="S138" s="115">
        <f>IF(R138&lt;&gt;0,T138/R138*1000,0)</f>
        <v>1657.7287066246054</v>
      </c>
      <c r="T138" s="115">
        <f t="shared" si="35"/>
        <v>210.2</v>
      </c>
      <c r="U138" s="216">
        <v>106.7</v>
      </c>
      <c r="V138" s="216">
        <v>182.7</v>
      </c>
      <c r="W138" s="116"/>
      <c r="X138" s="116"/>
      <c r="Y138" s="116"/>
      <c r="Z138" s="116"/>
      <c r="AA138" s="116"/>
      <c r="AB138" s="116"/>
      <c r="AC138" s="116"/>
      <c r="AD138" s="116"/>
      <c r="AE138" s="116">
        <v>20.1</v>
      </c>
      <c r="AF138" s="116">
        <v>27.5</v>
      </c>
      <c r="AG138" s="116"/>
      <c r="AH138" s="116"/>
      <c r="AI138" s="116"/>
      <c r="AJ138" s="116"/>
      <c r="AK138" s="238"/>
      <c r="AL138" s="242" t="str">
        <f t="shared" si="28"/>
        <v>стр.2980</v>
      </c>
      <c r="AM138" s="243">
        <f t="shared" si="29"/>
      </c>
      <c r="AN138" s="243">
        <f t="shared" si="30"/>
      </c>
      <c r="AO138" s="243">
        <f t="shared" si="39"/>
        <v>0</v>
      </c>
      <c r="AP138" s="243">
        <f t="shared" si="32"/>
        <v>0</v>
      </c>
      <c r="AQ138" s="243">
        <f t="shared" si="33"/>
        <v>0</v>
      </c>
      <c r="AR138" s="243">
        <f t="shared" si="34"/>
        <v>0</v>
      </c>
    </row>
    <row r="139" spans="1:44" ht="29.25" customHeight="1" hidden="1">
      <c r="A139" s="129" t="s">
        <v>372</v>
      </c>
      <c r="B139" s="177" t="s">
        <v>235</v>
      </c>
      <c r="C139" s="257" t="s">
        <v>502</v>
      </c>
      <c r="D139" s="257" t="s">
        <v>80</v>
      </c>
      <c r="E139" s="130" t="s">
        <v>125</v>
      </c>
      <c r="F139" s="130" t="s">
        <v>125</v>
      </c>
      <c r="G139" s="115">
        <f t="shared" si="44"/>
        <v>0</v>
      </c>
      <c r="H139" s="130" t="s">
        <v>125</v>
      </c>
      <c r="I139" s="116"/>
      <c r="J139" s="130" t="s">
        <v>125</v>
      </c>
      <c r="K139" s="116"/>
      <c r="L139" s="130" t="s">
        <v>125</v>
      </c>
      <c r="M139" s="116"/>
      <c r="N139" s="130" t="s">
        <v>125</v>
      </c>
      <c r="O139" s="116"/>
      <c r="P139" s="130" t="s">
        <v>125</v>
      </c>
      <c r="Q139" s="116"/>
      <c r="R139" s="130" t="s">
        <v>125</v>
      </c>
      <c r="S139" s="130" t="s">
        <v>125</v>
      </c>
      <c r="T139" s="115">
        <f t="shared" si="35"/>
        <v>0</v>
      </c>
      <c r="U139" s="130" t="s">
        <v>125</v>
      </c>
      <c r="V139" s="116"/>
      <c r="W139" s="130" t="s">
        <v>125</v>
      </c>
      <c r="X139" s="116"/>
      <c r="Y139" s="130" t="s">
        <v>125</v>
      </c>
      <c r="Z139" s="116"/>
      <c r="AA139" s="130" t="s">
        <v>125</v>
      </c>
      <c r="AB139" s="116"/>
      <c r="AC139" s="130" t="s">
        <v>125</v>
      </c>
      <c r="AD139" s="116"/>
      <c r="AE139" s="130" t="s">
        <v>125</v>
      </c>
      <c r="AF139" s="116"/>
      <c r="AG139" s="130" t="s">
        <v>125</v>
      </c>
      <c r="AH139" s="116"/>
      <c r="AI139" s="130" t="s">
        <v>125</v>
      </c>
      <c r="AJ139" s="116"/>
      <c r="AK139" s="31"/>
      <c r="AL139" s="137" t="str">
        <f t="shared" si="28"/>
        <v>стр.3000</v>
      </c>
      <c r="AM139" s="192">
        <f t="shared" si="29"/>
      </c>
      <c r="AN139" s="192">
        <f t="shared" si="30"/>
      </c>
      <c r="AO139" s="192">
        <f t="shared" si="39"/>
        <v>0</v>
      </c>
      <c r="AP139" s="192">
        <f t="shared" si="32"/>
        <v>0</v>
      </c>
      <c r="AQ139" s="192">
        <f t="shared" si="33"/>
        <v>0</v>
      </c>
      <c r="AR139" s="192">
        <f t="shared" si="34"/>
        <v>0</v>
      </c>
    </row>
    <row r="140" spans="1:44" ht="30" customHeight="1" hidden="1">
      <c r="A140" s="129" t="s">
        <v>373</v>
      </c>
      <c r="B140" s="177" t="s">
        <v>236</v>
      </c>
      <c r="C140" s="257" t="s">
        <v>503</v>
      </c>
      <c r="D140" s="257" t="s">
        <v>80</v>
      </c>
      <c r="E140" s="130" t="s">
        <v>125</v>
      </c>
      <c r="F140" s="130" t="s">
        <v>125</v>
      </c>
      <c r="G140" s="115">
        <f t="shared" si="44"/>
        <v>0</v>
      </c>
      <c r="H140" s="130" t="s">
        <v>125</v>
      </c>
      <c r="I140" s="116"/>
      <c r="J140" s="130" t="s">
        <v>125</v>
      </c>
      <c r="K140" s="116"/>
      <c r="L140" s="130" t="s">
        <v>125</v>
      </c>
      <c r="M140" s="116"/>
      <c r="N140" s="130" t="s">
        <v>125</v>
      </c>
      <c r="O140" s="116"/>
      <c r="P140" s="130" t="s">
        <v>125</v>
      </c>
      <c r="Q140" s="116"/>
      <c r="R140" s="130" t="s">
        <v>125</v>
      </c>
      <c r="S140" s="130" t="s">
        <v>125</v>
      </c>
      <c r="T140" s="115">
        <f t="shared" si="35"/>
        <v>0</v>
      </c>
      <c r="U140" s="130" t="s">
        <v>125</v>
      </c>
      <c r="V140" s="116"/>
      <c r="W140" s="130" t="s">
        <v>125</v>
      </c>
      <c r="X140" s="116"/>
      <c r="Y140" s="130" t="s">
        <v>125</v>
      </c>
      <c r="Z140" s="116"/>
      <c r="AA140" s="130" t="s">
        <v>125</v>
      </c>
      <c r="AB140" s="116"/>
      <c r="AC140" s="130" t="s">
        <v>125</v>
      </c>
      <c r="AD140" s="116"/>
      <c r="AE140" s="130" t="s">
        <v>125</v>
      </c>
      <c r="AF140" s="116"/>
      <c r="AG140" s="130" t="s">
        <v>125</v>
      </c>
      <c r="AH140" s="116"/>
      <c r="AI140" s="130" t="s">
        <v>125</v>
      </c>
      <c r="AJ140" s="116"/>
      <c r="AK140" s="31"/>
      <c r="AL140" s="137" t="str">
        <f t="shared" si="28"/>
        <v>стр.3010</v>
      </c>
      <c r="AM140" s="192">
        <f t="shared" si="29"/>
      </c>
      <c r="AN140" s="192">
        <f t="shared" si="30"/>
      </c>
      <c r="AO140" s="192">
        <f t="shared" si="39"/>
        <v>0</v>
      </c>
      <c r="AP140" s="192">
        <f t="shared" si="32"/>
        <v>0</v>
      </c>
      <c r="AQ140" s="192">
        <f t="shared" si="33"/>
        <v>0</v>
      </c>
      <c r="AR140" s="192">
        <f t="shared" si="34"/>
        <v>0</v>
      </c>
    </row>
    <row r="141" spans="1:44" ht="59.25" customHeight="1">
      <c r="A141" s="127" t="s">
        <v>125</v>
      </c>
      <c r="B141" s="28" t="s">
        <v>237</v>
      </c>
      <c r="C141" s="32" t="s">
        <v>504</v>
      </c>
      <c r="D141" s="32" t="s">
        <v>80</v>
      </c>
      <c r="E141" s="128" t="s">
        <v>125</v>
      </c>
      <c r="F141" s="128" t="s">
        <v>125</v>
      </c>
      <c r="G141" s="120">
        <f t="shared" si="44"/>
        <v>202.3</v>
      </c>
      <c r="H141" s="128" t="s">
        <v>125</v>
      </c>
      <c r="I141" s="119">
        <f>SUM(I142:I145,I154:I155)</f>
        <v>202.3</v>
      </c>
      <c r="J141" s="128" t="s">
        <v>125</v>
      </c>
      <c r="K141" s="119">
        <f>SUM(K142:K145,K154:K155)</f>
        <v>0</v>
      </c>
      <c r="L141" s="128" t="s">
        <v>125</v>
      </c>
      <c r="M141" s="119">
        <f>SUM(M142:M145,M154:M155)</f>
        <v>0</v>
      </c>
      <c r="N141" s="128" t="s">
        <v>125</v>
      </c>
      <c r="O141" s="119">
        <f>SUM(O142:O145,O154:O155)</f>
        <v>0</v>
      </c>
      <c r="P141" s="128" t="s">
        <v>125</v>
      </c>
      <c r="Q141" s="119">
        <f>SUM(Q142:Q145,Q154:Q155)</f>
        <v>0</v>
      </c>
      <c r="R141" s="128" t="s">
        <v>125</v>
      </c>
      <c r="S141" s="128" t="s">
        <v>125</v>
      </c>
      <c r="T141" s="120">
        <f t="shared" si="35"/>
        <v>202.3</v>
      </c>
      <c r="U141" s="128" t="s">
        <v>125</v>
      </c>
      <c r="V141" s="119">
        <f>SUM(V142:V145,V154:V155)</f>
        <v>202.3</v>
      </c>
      <c r="W141" s="128" t="s">
        <v>125</v>
      </c>
      <c r="X141" s="119">
        <f>SUM(X142:X145,X154:X155)</f>
        <v>0</v>
      </c>
      <c r="Y141" s="128" t="s">
        <v>125</v>
      </c>
      <c r="Z141" s="119">
        <f>SUM(Z142:Z145,Z154:Z155)</f>
        <v>0</v>
      </c>
      <c r="AA141" s="128" t="s">
        <v>125</v>
      </c>
      <c r="AB141" s="119">
        <f>SUM(AB142:AB145,AB154:AB155)</f>
        <v>0</v>
      </c>
      <c r="AC141" s="128" t="s">
        <v>125</v>
      </c>
      <c r="AD141" s="119">
        <f>SUM(AD142:AD145,AD154:AD155)</f>
        <v>0</v>
      </c>
      <c r="AE141" s="128" t="s">
        <v>125</v>
      </c>
      <c r="AF141" s="119">
        <f>SUM(AF142:AF145,AF154:AF155)</f>
        <v>0</v>
      </c>
      <c r="AG141" s="128" t="s">
        <v>125</v>
      </c>
      <c r="AH141" s="119">
        <f>SUM(AH142:AH145,AH154:AH155)</f>
        <v>0</v>
      </c>
      <c r="AI141" s="128" t="s">
        <v>125</v>
      </c>
      <c r="AJ141" s="119">
        <f>SUM(AJ142:AJ145,AJ154:AJ155)</f>
        <v>0</v>
      </c>
      <c r="AK141" s="31"/>
      <c r="AL141" s="137" t="str">
        <f t="shared" si="28"/>
        <v>стр.3015</v>
      </c>
      <c r="AM141" s="192">
        <f t="shared" si="29"/>
      </c>
      <c r="AN141" s="192">
        <f t="shared" si="30"/>
      </c>
      <c r="AO141" s="192">
        <f t="shared" si="39"/>
        <v>0</v>
      </c>
      <c r="AP141" s="192">
        <f t="shared" si="32"/>
        <v>0</v>
      </c>
      <c r="AQ141" s="192">
        <f t="shared" si="33"/>
        <v>0</v>
      </c>
      <c r="AR141" s="192">
        <f t="shared" si="34"/>
        <v>0</v>
      </c>
    </row>
    <row r="142" spans="1:44" s="241" customFormat="1" ht="52.5">
      <c r="A142" s="129" t="s">
        <v>374</v>
      </c>
      <c r="B142" s="177" t="s">
        <v>238</v>
      </c>
      <c r="C142" s="257" t="s">
        <v>505</v>
      </c>
      <c r="D142" s="257" t="s">
        <v>79</v>
      </c>
      <c r="E142" s="115">
        <f>SUM(H142,J142,N142,P142)</f>
        <v>30</v>
      </c>
      <c r="F142" s="115">
        <f>IF(E142&lt;&gt;0,G142/E142*1000,0)</f>
        <v>6743.333333333334</v>
      </c>
      <c r="G142" s="115">
        <f t="shared" si="44"/>
        <v>202.3</v>
      </c>
      <c r="H142" s="116">
        <v>30</v>
      </c>
      <c r="I142" s="116">
        <v>202.3</v>
      </c>
      <c r="J142" s="116"/>
      <c r="K142" s="116"/>
      <c r="L142" s="116"/>
      <c r="M142" s="116"/>
      <c r="N142" s="116"/>
      <c r="O142" s="116"/>
      <c r="P142" s="116"/>
      <c r="Q142" s="116"/>
      <c r="R142" s="115">
        <f>SUM(U142,Y142,AC142,AE142)</f>
        <v>67.48</v>
      </c>
      <c r="S142" s="115">
        <f>IF(R142&lt;&gt;0,T142/R142*1000,0)</f>
        <v>2997.9253112033193</v>
      </c>
      <c r="T142" s="115">
        <f t="shared" si="35"/>
        <v>202.3</v>
      </c>
      <c r="U142" s="266">
        <v>67.48</v>
      </c>
      <c r="V142" s="116">
        <v>202.3</v>
      </c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238"/>
      <c r="AL142" s="242" t="str">
        <f t="shared" si="28"/>
        <v>стр.3020</v>
      </c>
      <c r="AM142" s="243">
        <f t="shared" si="29"/>
      </c>
      <c r="AN142" s="243">
        <f t="shared" si="30"/>
      </c>
      <c r="AO142" s="243">
        <f t="shared" si="39"/>
        <v>0</v>
      </c>
      <c r="AP142" s="243">
        <f t="shared" si="32"/>
        <v>0</v>
      </c>
      <c r="AQ142" s="243">
        <f t="shared" si="33"/>
        <v>0</v>
      </c>
      <c r="AR142" s="243">
        <f t="shared" si="34"/>
        <v>0</v>
      </c>
    </row>
    <row r="143" spans="1:44" ht="41.25" customHeight="1" hidden="1">
      <c r="A143" s="129" t="s">
        <v>240</v>
      </c>
      <c r="B143" s="177" t="s">
        <v>239</v>
      </c>
      <c r="C143" s="257" t="s">
        <v>506</v>
      </c>
      <c r="D143" s="257" t="s">
        <v>80</v>
      </c>
      <c r="E143" s="130" t="s">
        <v>125</v>
      </c>
      <c r="F143" s="130" t="s">
        <v>125</v>
      </c>
      <c r="G143" s="115">
        <f t="shared" si="44"/>
        <v>0</v>
      </c>
      <c r="H143" s="130" t="s">
        <v>125</v>
      </c>
      <c r="I143" s="116"/>
      <c r="J143" s="130" t="s">
        <v>125</v>
      </c>
      <c r="K143" s="116"/>
      <c r="L143" s="130" t="s">
        <v>125</v>
      </c>
      <c r="M143" s="116"/>
      <c r="N143" s="130" t="s">
        <v>125</v>
      </c>
      <c r="O143" s="116"/>
      <c r="P143" s="130" t="s">
        <v>125</v>
      </c>
      <c r="Q143" s="116"/>
      <c r="R143" s="130" t="s">
        <v>125</v>
      </c>
      <c r="S143" s="130" t="s">
        <v>125</v>
      </c>
      <c r="T143" s="115">
        <f t="shared" si="35"/>
        <v>0</v>
      </c>
      <c r="U143" s="130" t="s">
        <v>125</v>
      </c>
      <c r="V143" s="116"/>
      <c r="W143" s="130" t="s">
        <v>125</v>
      </c>
      <c r="X143" s="116"/>
      <c r="Y143" s="130" t="s">
        <v>125</v>
      </c>
      <c r="Z143" s="116"/>
      <c r="AA143" s="130" t="s">
        <v>125</v>
      </c>
      <c r="AB143" s="116"/>
      <c r="AC143" s="130" t="s">
        <v>125</v>
      </c>
      <c r="AD143" s="116"/>
      <c r="AE143" s="130" t="s">
        <v>125</v>
      </c>
      <c r="AF143" s="116"/>
      <c r="AG143" s="130" t="s">
        <v>125</v>
      </c>
      <c r="AH143" s="116"/>
      <c r="AI143" s="130" t="s">
        <v>125</v>
      </c>
      <c r="AJ143" s="116"/>
      <c r="AK143" s="31"/>
      <c r="AL143" s="137" t="str">
        <f t="shared" si="28"/>
        <v>стр.3030</v>
      </c>
      <c r="AM143" s="192">
        <f t="shared" si="29"/>
      </c>
      <c r="AN143" s="192">
        <f t="shared" si="30"/>
      </c>
      <c r="AO143" s="192">
        <f t="shared" si="39"/>
        <v>0</v>
      </c>
      <c r="AP143" s="192">
        <f t="shared" si="32"/>
        <v>0</v>
      </c>
      <c r="AQ143" s="192">
        <f t="shared" si="33"/>
        <v>0</v>
      </c>
      <c r="AR143" s="192">
        <f t="shared" si="34"/>
        <v>0</v>
      </c>
    </row>
    <row r="144" spans="1:44" ht="12.75" hidden="1">
      <c r="A144" s="129" t="s">
        <v>375</v>
      </c>
      <c r="B144" s="177" t="s">
        <v>241</v>
      </c>
      <c r="C144" s="257" t="s">
        <v>507</v>
      </c>
      <c r="D144" s="257" t="s">
        <v>79</v>
      </c>
      <c r="E144" s="115">
        <f aca="true" t="shared" si="45" ref="E144:E155">SUM(H144,J144,N144,P144)</f>
        <v>0</v>
      </c>
      <c r="F144" s="115">
        <f aca="true" t="shared" si="46" ref="F144:F155">IF(E144&lt;&gt;0,G144/E144*1000,0)</f>
        <v>0</v>
      </c>
      <c r="G144" s="115">
        <f aca="true" t="shared" si="47" ref="G144:G155">SUM(I144,K144,O144,Q144)</f>
        <v>0</v>
      </c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5">
        <f aca="true" t="shared" si="48" ref="R144:R155">SUM(U144,Y144,AC144,AE144)</f>
        <v>0</v>
      </c>
      <c r="S144" s="115">
        <f aca="true" t="shared" si="49" ref="S144:S155">IF(R144&lt;&gt;0,T144/R144*1000,0)</f>
        <v>0</v>
      </c>
      <c r="T144" s="115">
        <f t="shared" si="35"/>
        <v>0</v>
      </c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31"/>
      <c r="AL144" s="137" t="str">
        <f t="shared" si="28"/>
        <v>стр.3040</v>
      </c>
      <c r="AM144" s="192">
        <f t="shared" si="29"/>
      </c>
      <c r="AN144" s="192">
        <f t="shared" si="30"/>
      </c>
      <c r="AO144" s="192">
        <f t="shared" si="39"/>
        <v>0</v>
      </c>
      <c r="AP144" s="192">
        <f t="shared" si="32"/>
        <v>0</v>
      </c>
      <c r="AQ144" s="192">
        <f t="shared" si="33"/>
        <v>0</v>
      </c>
      <c r="AR144" s="192">
        <f t="shared" si="34"/>
        <v>0</v>
      </c>
    </row>
    <row r="145" spans="1:44" ht="13.5" customHeight="1" hidden="1">
      <c r="A145" s="129" t="s">
        <v>376</v>
      </c>
      <c r="B145" s="177" t="s">
        <v>242</v>
      </c>
      <c r="C145" s="257" t="s">
        <v>508</v>
      </c>
      <c r="D145" s="257" t="s">
        <v>79</v>
      </c>
      <c r="E145" s="115">
        <f t="shared" si="45"/>
        <v>0</v>
      </c>
      <c r="F145" s="115">
        <f t="shared" si="46"/>
        <v>0</v>
      </c>
      <c r="G145" s="115">
        <f t="shared" si="47"/>
        <v>0</v>
      </c>
      <c r="H145" s="199">
        <f aca="true" t="shared" si="50" ref="H145:Q145">SUM(H146:H153)</f>
        <v>0</v>
      </c>
      <c r="I145" s="199">
        <f t="shared" si="50"/>
        <v>0</v>
      </c>
      <c r="J145" s="199">
        <f t="shared" si="50"/>
        <v>0</v>
      </c>
      <c r="K145" s="199">
        <f t="shared" si="50"/>
        <v>0</v>
      </c>
      <c r="L145" s="199">
        <f t="shared" si="50"/>
        <v>0</v>
      </c>
      <c r="M145" s="199">
        <f t="shared" si="50"/>
        <v>0</v>
      </c>
      <c r="N145" s="199">
        <f t="shared" si="50"/>
        <v>0</v>
      </c>
      <c r="O145" s="199">
        <f t="shared" si="50"/>
        <v>0</v>
      </c>
      <c r="P145" s="199">
        <f t="shared" si="50"/>
        <v>0</v>
      </c>
      <c r="Q145" s="199">
        <f t="shared" si="50"/>
        <v>0</v>
      </c>
      <c r="R145" s="115">
        <f t="shared" si="48"/>
        <v>0</v>
      </c>
      <c r="S145" s="115">
        <f t="shared" si="49"/>
        <v>0</v>
      </c>
      <c r="T145" s="115">
        <f t="shared" si="35"/>
        <v>0</v>
      </c>
      <c r="U145" s="199">
        <f aca="true" t="shared" si="51" ref="U145:AJ145">SUM(U146:U153)</f>
        <v>0</v>
      </c>
      <c r="V145" s="199">
        <f t="shared" si="51"/>
        <v>0</v>
      </c>
      <c r="W145" s="199">
        <f t="shared" si="51"/>
        <v>0</v>
      </c>
      <c r="X145" s="199">
        <f t="shared" si="51"/>
        <v>0</v>
      </c>
      <c r="Y145" s="199">
        <f t="shared" si="51"/>
        <v>0</v>
      </c>
      <c r="Z145" s="199">
        <f t="shared" si="51"/>
        <v>0</v>
      </c>
      <c r="AA145" s="199">
        <f t="shared" si="51"/>
        <v>0</v>
      </c>
      <c r="AB145" s="199">
        <f t="shared" si="51"/>
        <v>0</v>
      </c>
      <c r="AC145" s="199">
        <f t="shared" si="51"/>
        <v>0</v>
      </c>
      <c r="AD145" s="199">
        <f t="shared" si="51"/>
        <v>0</v>
      </c>
      <c r="AE145" s="199">
        <f t="shared" si="51"/>
        <v>0</v>
      </c>
      <c r="AF145" s="199">
        <f t="shared" si="51"/>
        <v>0</v>
      </c>
      <c r="AG145" s="199">
        <f t="shared" si="51"/>
        <v>0</v>
      </c>
      <c r="AH145" s="199">
        <f t="shared" si="51"/>
        <v>0</v>
      </c>
      <c r="AI145" s="199">
        <f t="shared" si="51"/>
        <v>0</v>
      </c>
      <c r="AJ145" s="199">
        <f t="shared" si="51"/>
        <v>0</v>
      </c>
      <c r="AK145" s="31"/>
      <c r="AL145" s="137" t="str">
        <f aca="true" t="shared" si="52" ref="AL145:AL160">"стр."&amp;C145</f>
        <v>стр.3050</v>
      </c>
      <c r="AM145" s="192">
        <f aca="true" t="shared" si="53" ref="AM145:AM160">IF(J145&gt;=L145,"",L145-J145)</f>
      </c>
      <c r="AN145" s="192">
        <f aca="true" t="shared" si="54" ref="AN145:AN160">IF(K145&gt;=M145,"",M145-K145)</f>
      </c>
      <c r="AO145" s="192">
        <f aca="true" t="shared" si="55" ref="AO145:AO160">IF(U145&gt;=W145,0,W145-U145)</f>
        <v>0</v>
      </c>
      <c r="AP145" s="192">
        <f aca="true" t="shared" si="56" ref="AP145:AP160">IF(V145&gt;=X145,0,X145-V145)</f>
        <v>0</v>
      </c>
      <c r="AQ145" s="192">
        <f aca="true" t="shared" si="57" ref="AQ145:AQ160">IF(Y145&gt;=AA145,0,AA145-Y145)</f>
        <v>0</v>
      </c>
      <c r="AR145" s="192">
        <f aca="true" t="shared" si="58" ref="AR145:AR160">IF(Z145&gt;=AB145,0,AB145-Z145)</f>
        <v>0</v>
      </c>
    </row>
    <row r="146" spans="1:44" ht="26.25" hidden="1">
      <c r="A146" s="129" t="s">
        <v>377</v>
      </c>
      <c r="B146" s="177" t="s">
        <v>547</v>
      </c>
      <c r="C146" s="257" t="s">
        <v>509</v>
      </c>
      <c r="D146" s="257" t="s">
        <v>79</v>
      </c>
      <c r="E146" s="115">
        <f t="shared" si="45"/>
        <v>0</v>
      </c>
      <c r="F146" s="115">
        <f t="shared" si="46"/>
        <v>0</v>
      </c>
      <c r="G146" s="115">
        <f t="shared" si="47"/>
        <v>0</v>
      </c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5">
        <f t="shared" si="48"/>
        <v>0</v>
      </c>
      <c r="S146" s="115">
        <f t="shared" si="49"/>
        <v>0</v>
      </c>
      <c r="T146" s="115">
        <f t="shared" si="35"/>
        <v>0</v>
      </c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31"/>
      <c r="AL146" s="137" t="str">
        <f t="shared" si="52"/>
        <v>стр.3060</v>
      </c>
      <c r="AM146" s="192">
        <f t="shared" si="53"/>
      </c>
      <c r="AN146" s="192">
        <f t="shared" si="54"/>
      </c>
      <c r="AO146" s="192">
        <f t="shared" si="55"/>
        <v>0</v>
      </c>
      <c r="AP146" s="192">
        <f t="shared" si="56"/>
        <v>0</v>
      </c>
      <c r="AQ146" s="192">
        <f t="shared" si="57"/>
        <v>0</v>
      </c>
      <c r="AR146" s="192">
        <f t="shared" si="58"/>
        <v>0</v>
      </c>
    </row>
    <row r="147" spans="1:44" ht="26.25" hidden="1">
      <c r="A147" s="129" t="s">
        <v>378</v>
      </c>
      <c r="B147" s="177" t="s">
        <v>546</v>
      </c>
      <c r="C147" s="257" t="s">
        <v>510</v>
      </c>
      <c r="D147" s="257" t="s">
        <v>79</v>
      </c>
      <c r="E147" s="115">
        <f t="shared" si="45"/>
        <v>0</v>
      </c>
      <c r="F147" s="115">
        <f t="shared" si="46"/>
        <v>0</v>
      </c>
      <c r="G147" s="115">
        <f t="shared" si="47"/>
        <v>0</v>
      </c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5">
        <f t="shared" si="48"/>
        <v>0</v>
      </c>
      <c r="S147" s="115">
        <f t="shared" si="49"/>
        <v>0</v>
      </c>
      <c r="T147" s="115">
        <f aca="true" t="shared" si="59" ref="T147:T160">SUM(V147,Z147,AD147,AF147)</f>
        <v>0</v>
      </c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31"/>
      <c r="AL147" s="137" t="str">
        <f t="shared" si="52"/>
        <v>стр.3070</v>
      </c>
      <c r="AM147" s="192">
        <f t="shared" si="53"/>
      </c>
      <c r="AN147" s="192">
        <f t="shared" si="54"/>
      </c>
      <c r="AO147" s="192">
        <f t="shared" si="55"/>
        <v>0</v>
      </c>
      <c r="AP147" s="192">
        <f t="shared" si="56"/>
        <v>0</v>
      </c>
      <c r="AQ147" s="192">
        <f t="shared" si="57"/>
        <v>0</v>
      </c>
      <c r="AR147" s="192">
        <f t="shared" si="58"/>
        <v>0</v>
      </c>
    </row>
    <row r="148" spans="1:44" ht="26.25" hidden="1">
      <c r="A148" s="129" t="s">
        <v>379</v>
      </c>
      <c r="B148" s="177" t="s">
        <v>548</v>
      </c>
      <c r="C148" s="257" t="s">
        <v>511</v>
      </c>
      <c r="D148" s="257" t="s">
        <v>79</v>
      </c>
      <c r="E148" s="115">
        <f t="shared" si="45"/>
        <v>0</v>
      </c>
      <c r="F148" s="115">
        <f t="shared" si="46"/>
        <v>0</v>
      </c>
      <c r="G148" s="115">
        <f t="shared" si="47"/>
        <v>0</v>
      </c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5">
        <f t="shared" si="48"/>
        <v>0</v>
      </c>
      <c r="S148" s="115">
        <f t="shared" si="49"/>
        <v>0</v>
      </c>
      <c r="T148" s="115">
        <f t="shared" si="59"/>
        <v>0</v>
      </c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31"/>
      <c r="AL148" s="137" t="str">
        <f t="shared" si="52"/>
        <v>стр.3080</v>
      </c>
      <c r="AM148" s="192">
        <f t="shared" si="53"/>
      </c>
      <c r="AN148" s="192">
        <f t="shared" si="54"/>
      </c>
      <c r="AO148" s="192">
        <f t="shared" si="55"/>
        <v>0</v>
      </c>
      <c r="AP148" s="192">
        <f t="shared" si="56"/>
        <v>0</v>
      </c>
      <c r="AQ148" s="192">
        <f t="shared" si="57"/>
        <v>0</v>
      </c>
      <c r="AR148" s="192">
        <f t="shared" si="58"/>
        <v>0</v>
      </c>
    </row>
    <row r="149" spans="1:44" ht="26.25" hidden="1">
      <c r="A149" s="129" t="s">
        <v>380</v>
      </c>
      <c r="B149" s="177" t="s">
        <v>549</v>
      </c>
      <c r="C149" s="257" t="s">
        <v>512</v>
      </c>
      <c r="D149" s="257" t="s">
        <v>79</v>
      </c>
      <c r="E149" s="115">
        <f t="shared" si="45"/>
        <v>0</v>
      </c>
      <c r="F149" s="115">
        <f t="shared" si="46"/>
        <v>0</v>
      </c>
      <c r="G149" s="115">
        <f t="shared" si="47"/>
        <v>0</v>
      </c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5">
        <f t="shared" si="48"/>
        <v>0</v>
      </c>
      <c r="S149" s="115">
        <f t="shared" si="49"/>
        <v>0</v>
      </c>
      <c r="T149" s="115">
        <f t="shared" si="59"/>
        <v>0</v>
      </c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31"/>
      <c r="AL149" s="137" t="str">
        <f t="shared" si="52"/>
        <v>стр.3090</v>
      </c>
      <c r="AM149" s="192">
        <f t="shared" si="53"/>
      </c>
      <c r="AN149" s="192">
        <f t="shared" si="54"/>
      </c>
      <c r="AO149" s="192">
        <f t="shared" si="55"/>
        <v>0</v>
      </c>
      <c r="AP149" s="192">
        <f t="shared" si="56"/>
        <v>0</v>
      </c>
      <c r="AQ149" s="192">
        <f t="shared" si="57"/>
        <v>0</v>
      </c>
      <c r="AR149" s="192">
        <f t="shared" si="58"/>
        <v>0</v>
      </c>
    </row>
    <row r="150" spans="1:44" ht="26.25" hidden="1">
      <c r="A150" s="129" t="s">
        <v>274</v>
      </c>
      <c r="B150" s="177" t="s">
        <v>550</v>
      </c>
      <c r="C150" s="257" t="s">
        <v>513</v>
      </c>
      <c r="D150" s="257" t="s">
        <v>79</v>
      </c>
      <c r="E150" s="115">
        <f t="shared" si="45"/>
        <v>0</v>
      </c>
      <c r="F150" s="115">
        <f t="shared" si="46"/>
        <v>0</v>
      </c>
      <c r="G150" s="115">
        <f t="shared" si="47"/>
        <v>0</v>
      </c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5">
        <f t="shared" si="48"/>
        <v>0</v>
      </c>
      <c r="S150" s="115">
        <f t="shared" si="49"/>
        <v>0</v>
      </c>
      <c r="T150" s="115">
        <f t="shared" si="59"/>
        <v>0</v>
      </c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31"/>
      <c r="AL150" s="137" t="str">
        <f t="shared" si="52"/>
        <v>стр.3100</v>
      </c>
      <c r="AM150" s="192">
        <f t="shared" si="53"/>
      </c>
      <c r="AN150" s="192">
        <f t="shared" si="54"/>
      </c>
      <c r="AO150" s="192">
        <f t="shared" si="55"/>
        <v>0</v>
      </c>
      <c r="AP150" s="192">
        <f t="shared" si="56"/>
        <v>0</v>
      </c>
      <c r="AQ150" s="192">
        <f t="shared" si="57"/>
        <v>0</v>
      </c>
      <c r="AR150" s="192">
        <f t="shared" si="58"/>
        <v>0</v>
      </c>
    </row>
    <row r="151" spans="1:44" ht="26.25" hidden="1">
      <c r="A151" s="129" t="s">
        <v>272</v>
      </c>
      <c r="B151" s="177" t="s">
        <v>551</v>
      </c>
      <c r="C151" s="257" t="s">
        <v>514</v>
      </c>
      <c r="D151" s="257" t="s">
        <v>79</v>
      </c>
      <c r="E151" s="115">
        <f t="shared" si="45"/>
        <v>0</v>
      </c>
      <c r="F151" s="115">
        <f t="shared" si="46"/>
        <v>0</v>
      </c>
      <c r="G151" s="115">
        <f t="shared" si="47"/>
        <v>0</v>
      </c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5">
        <f t="shared" si="48"/>
        <v>0</v>
      </c>
      <c r="S151" s="115">
        <f t="shared" si="49"/>
        <v>0</v>
      </c>
      <c r="T151" s="115">
        <f t="shared" si="59"/>
        <v>0</v>
      </c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31"/>
      <c r="AL151" s="137" t="str">
        <f t="shared" si="52"/>
        <v>стр.3110</v>
      </c>
      <c r="AM151" s="192">
        <f t="shared" si="53"/>
      </c>
      <c r="AN151" s="192">
        <f t="shared" si="54"/>
      </c>
      <c r="AO151" s="192">
        <f t="shared" si="55"/>
        <v>0</v>
      </c>
      <c r="AP151" s="192">
        <f t="shared" si="56"/>
        <v>0</v>
      </c>
      <c r="AQ151" s="192">
        <f t="shared" si="57"/>
        <v>0</v>
      </c>
      <c r="AR151" s="192">
        <f t="shared" si="58"/>
        <v>0</v>
      </c>
    </row>
    <row r="152" spans="1:44" ht="26.25" hidden="1">
      <c r="A152" s="129" t="s">
        <v>273</v>
      </c>
      <c r="B152" s="177" t="s">
        <v>552</v>
      </c>
      <c r="C152" s="257" t="s">
        <v>515</v>
      </c>
      <c r="D152" s="257" t="s">
        <v>79</v>
      </c>
      <c r="E152" s="115">
        <f t="shared" si="45"/>
        <v>0</v>
      </c>
      <c r="F152" s="115">
        <f t="shared" si="46"/>
        <v>0</v>
      </c>
      <c r="G152" s="115">
        <f t="shared" si="47"/>
        <v>0</v>
      </c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5">
        <f t="shared" si="48"/>
        <v>0</v>
      </c>
      <c r="S152" s="115">
        <f t="shared" si="49"/>
        <v>0</v>
      </c>
      <c r="T152" s="115">
        <f t="shared" si="59"/>
        <v>0</v>
      </c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31"/>
      <c r="AL152" s="137" t="str">
        <f t="shared" si="52"/>
        <v>стр.3120</v>
      </c>
      <c r="AM152" s="192">
        <f t="shared" si="53"/>
      </c>
      <c r="AN152" s="192">
        <f t="shared" si="54"/>
      </c>
      <c r="AO152" s="192">
        <f t="shared" si="55"/>
        <v>0</v>
      </c>
      <c r="AP152" s="192">
        <f t="shared" si="56"/>
        <v>0</v>
      </c>
      <c r="AQ152" s="192">
        <f t="shared" si="57"/>
        <v>0</v>
      </c>
      <c r="AR152" s="192">
        <f t="shared" si="58"/>
        <v>0</v>
      </c>
    </row>
    <row r="153" spans="1:44" ht="26.25" hidden="1">
      <c r="A153" s="129" t="s">
        <v>271</v>
      </c>
      <c r="B153" s="177" t="s">
        <v>553</v>
      </c>
      <c r="C153" s="257" t="s">
        <v>516</v>
      </c>
      <c r="D153" s="257" t="s">
        <v>79</v>
      </c>
      <c r="E153" s="115">
        <f t="shared" si="45"/>
        <v>0</v>
      </c>
      <c r="F153" s="115">
        <f t="shared" si="46"/>
        <v>0</v>
      </c>
      <c r="G153" s="115">
        <f t="shared" si="47"/>
        <v>0</v>
      </c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5">
        <f t="shared" si="48"/>
        <v>0</v>
      </c>
      <c r="S153" s="115">
        <f t="shared" si="49"/>
        <v>0</v>
      </c>
      <c r="T153" s="115">
        <f t="shared" si="59"/>
        <v>0</v>
      </c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31"/>
      <c r="AL153" s="137" t="str">
        <f t="shared" si="52"/>
        <v>стр.3130</v>
      </c>
      <c r="AM153" s="192">
        <f t="shared" si="53"/>
      </c>
      <c r="AN153" s="192">
        <f t="shared" si="54"/>
      </c>
      <c r="AO153" s="192">
        <f t="shared" si="55"/>
        <v>0</v>
      </c>
      <c r="AP153" s="192">
        <f t="shared" si="56"/>
        <v>0</v>
      </c>
      <c r="AQ153" s="192">
        <f t="shared" si="57"/>
        <v>0</v>
      </c>
      <c r="AR153" s="192">
        <f t="shared" si="58"/>
        <v>0</v>
      </c>
    </row>
    <row r="154" spans="1:44" ht="12.75" hidden="1">
      <c r="A154" s="129" t="s">
        <v>270</v>
      </c>
      <c r="B154" s="177" t="s">
        <v>243</v>
      </c>
      <c r="C154" s="257" t="s">
        <v>517</v>
      </c>
      <c r="D154" s="257" t="s">
        <v>79</v>
      </c>
      <c r="E154" s="115">
        <f t="shared" si="45"/>
        <v>0</v>
      </c>
      <c r="F154" s="115">
        <f t="shared" si="46"/>
        <v>0</v>
      </c>
      <c r="G154" s="115">
        <f t="shared" si="47"/>
        <v>0</v>
      </c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5">
        <f t="shared" si="48"/>
        <v>0</v>
      </c>
      <c r="S154" s="115">
        <f t="shared" si="49"/>
        <v>0</v>
      </c>
      <c r="T154" s="115">
        <f t="shared" si="59"/>
        <v>0</v>
      </c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31"/>
      <c r="AL154" s="137" t="str">
        <f t="shared" si="52"/>
        <v>стр.3140</v>
      </c>
      <c r="AM154" s="192">
        <f t="shared" si="53"/>
      </c>
      <c r="AN154" s="192">
        <f t="shared" si="54"/>
      </c>
      <c r="AO154" s="192">
        <f t="shared" si="55"/>
        <v>0</v>
      </c>
      <c r="AP154" s="192">
        <f t="shared" si="56"/>
        <v>0</v>
      </c>
      <c r="AQ154" s="192">
        <f t="shared" si="57"/>
        <v>0</v>
      </c>
      <c r="AR154" s="192">
        <f t="shared" si="58"/>
        <v>0</v>
      </c>
    </row>
    <row r="155" spans="1:44" ht="28.5" customHeight="1" hidden="1">
      <c r="A155" s="129" t="s">
        <v>269</v>
      </c>
      <c r="B155" s="177" t="s">
        <v>244</v>
      </c>
      <c r="C155" s="257" t="s">
        <v>518</v>
      </c>
      <c r="D155" s="257" t="s">
        <v>79</v>
      </c>
      <c r="E155" s="115">
        <f t="shared" si="45"/>
        <v>0</v>
      </c>
      <c r="F155" s="115">
        <f t="shared" si="46"/>
        <v>0</v>
      </c>
      <c r="G155" s="115">
        <f t="shared" si="47"/>
        <v>0</v>
      </c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5">
        <f t="shared" si="48"/>
        <v>0</v>
      </c>
      <c r="S155" s="115">
        <f t="shared" si="49"/>
        <v>0</v>
      </c>
      <c r="T155" s="115">
        <f t="shared" si="59"/>
        <v>0</v>
      </c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31"/>
      <c r="AL155" s="137" t="str">
        <f t="shared" si="52"/>
        <v>стр.3150</v>
      </c>
      <c r="AM155" s="192">
        <f t="shared" si="53"/>
      </c>
      <c r="AN155" s="192">
        <f t="shared" si="54"/>
      </c>
      <c r="AO155" s="192">
        <f t="shared" si="55"/>
        <v>0</v>
      </c>
      <c r="AP155" s="192">
        <f t="shared" si="56"/>
        <v>0</v>
      </c>
      <c r="AQ155" s="192">
        <f t="shared" si="57"/>
        <v>0</v>
      </c>
      <c r="AR155" s="192">
        <f t="shared" si="58"/>
        <v>0</v>
      </c>
    </row>
    <row r="156" spans="1:44" s="241" customFormat="1" ht="27.75" customHeight="1">
      <c r="A156" s="127" t="s">
        <v>125</v>
      </c>
      <c r="B156" s="271" t="s">
        <v>554</v>
      </c>
      <c r="C156" s="32" t="s">
        <v>519</v>
      </c>
      <c r="D156" s="32" t="s">
        <v>80</v>
      </c>
      <c r="E156" s="128" t="s">
        <v>125</v>
      </c>
      <c r="F156" s="128" t="s">
        <v>125</v>
      </c>
      <c r="G156" s="120">
        <f>I156+K156+O156+Q156</f>
        <v>14749.300000000001</v>
      </c>
      <c r="H156" s="128" t="s">
        <v>125</v>
      </c>
      <c r="I156" s="119">
        <f>SUM(I157:I160)</f>
        <v>14749.300000000001</v>
      </c>
      <c r="J156" s="128" t="s">
        <v>125</v>
      </c>
      <c r="K156" s="119">
        <f>SUM(K157:K160)</f>
        <v>0</v>
      </c>
      <c r="L156" s="128" t="s">
        <v>125</v>
      </c>
      <c r="M156" s="119">
        <f>SUM(M157:M160)</f>
        <v>0</v>
      </c>
      <c r="N156" s="128" t="s">
        <v>125</v>
      </c>
      <c r="O156" s="119">
        <f>SUM(O157:O160)</f>
        <v>0</v>
      </c>
      <c r="P156" s="128" t="s">
        <v>125</v>
      </c>
      <c r="Q156" s="119">
        <f>SUM(Q157:Q160)</f>
        <v>0</v>
      </c>
      <c r="R156" s="128" t="s">
        <v>125</v>
      </c>
      <c r="S156" s="128" t="s">
        <v>125</v>
      </c>
      <c r="T156" s="120">
        <f t="shared" si="59"/>
        <v>14749.3</v>
      </c>
      <c r="U156" s="128" t="s">
        <v>125</v>
      </c>
      <c r="V156" s="119">
        <f>SUM(V157:V160)</f>
        <v>14749.3</v>
      </c>
      <c r="W156" s="128" t="s">
        <v>125</v>
      </c>
      <c r="X156" s="119">
        <f>SUM(X157:X160)</f>
        <v>0</v>
      </c>
      <c r="Y156" s="128" t="s">
        <v>125</v>
      </c>
      <c r="Z156" s="119">
        <f>SUM(Z157:Z160)</f>
        <v>0</v>
      </c>
      <c r="AA156" s="128" t="s">
        <v>125</v>
      </c>
      <c r="AB156" s="119">
        <f>SUM(AB157:AB160)</f>
        <v>0</v>
      </c>
      <c r="AC156" s="128" t="s">
        <v>125</v>
      </c>
      <c r="AD156" s="119">
        <f>SUM(AD157:AD160)</f>
        <v>0</v>
      </c>
      <c r="AE156" s="128" t="s">
        <v>125</v>
      </c>
      <c r="AF156" s="119">
        <f>SUM(AF157:AF160)</f>
        <v>0</v>
      </c>
      <c r="AG156" s="128" t="s">
        <v>125</v>
      </c>
      <c r="AH156" s="119">
        <f>SUM(AH157:AH160)</f>
        <v>0</v>
      </c>
      <c r="AI156" s="128" t="s">
        <v>125</v>
      </c>
      <c r="AJ156" s="119">
        <f>SUM(AJ157:AJ160)</f>
        <v>0</v>
      </c>
      <c r="AK156" s="238"/>
      <c r="AL156" s="242" t="str">
        <f t="shared" si="52"/>
        <v>стр.3155</v>
      </c>
      <c r="AM156" s="243">
        <f t="shared" si="53"/>
      </c>
      <c r="AN156" s="243">
        <f t="shared" si="54"/>
      </c>
      <c r="AO156" s="243">
        <f t="shared" si="55"/>
        <v>0</v>
      </c>
      <c r="AP156" s="243">
        <f t="shared" si="56"/>
        <v>0</v>
      </c>
      <c r="AQ156" s="243">
        <f t="shared" si="57"/>
        <v>0</v>
      </c>
      <c r="AR156" s="243">
        <f t="shared" si="58"/>
        <v>0</v>
      </c>
    </row>
    <row r="157" spans="1:44" s="241" customFormat="1" ht="12.75">
      <c r="A157" s="129" t="s">
        <v>125</v>
      </c>
      <c r="B157" s="177" t="s">
        <v>266</v>
      </c>
      <c r="C157" s="257" t="s">
        <v>520</v>
      </c>
      <c r="D157" s="257" t="s">
        <v>80</v>
      </c>
      <c r="E157" s="130" t="s">
        <v>125</v>
      </c>
      <c r="F157" s="130" t="s">
        <v>125</v>
      </c>
      <c r="G157" s="115">
        <f>I157+K157+O157+Q157</f>
        <v>14180.2</v>
      </c>
      <c r="H157" s="130" t="s">
        <v>125</v>
      </c>
      <c r="I157" s="272">
        <v>14180.2</v>
      </c>
      <c r="J157" s="130" t="s">
        <v>125</v>
      </c>
      <c r="K157" s="272"/>
      <c r="L157" s="130" t="s">
        <v>125</v>
      </c>
      <c r="M157" s="272"/>
      <c r="N157" s="130" t="s">
        <v>125</v>
      </c>
      <c r="O157" s="272"/>
      <c r="P157" s="130" t="s">
        <v>125</v>
      </c>
      <c r="Q157" s="272"/>
      <c r="R157" s="130" t="s">
        <v>125</v>
      </c>
      <c r="S157" s="130" t="s">
        <v>125</v>
      </c>
      <c r="T157" s="115">
        <f t="shared" si="59"/>
        <v>14045.9</v>
      </c>
      <c r="U157" s="130" t="s">
        <v>125</v>
      </c>
      <c r="V157" s="272">
        <v>14045.9</v>
      </c>
      <c r="W157" s="130" t="s">
        <v>125</v>
      </c>
      <c r="X157" s="272"/>
      <c r="Y157" s="130" t="s">
        <v>125</v>
      </c>
      <c r="Z157" s="272"/>
      <c r="AA157" s="130" t="s">
        <v>125</v>
      </c>
      <c r="AB157" s="272"/>
      <c r="AC157" s="130" t="s">
        <v>125</v>
      </c>
      <c r="AD157" s="272"/>
      <c r="AE157" s="130" t="s">
        <v>125</v>
      </c>
      <c r="AF157" s="272"/>
      <c r="AG157" s="130" t="s">
        <v>125</v>
      </c>
      <c r="AH157" s="272"/>
      <c r="AI157" s="130" t="s">
        <v>125</v>
      </c>
      <c r="AJ157" s="272"/>
      <c r="AK157" s="238"/>
      <c r="AL157" s="242" t="str">
        <f t="shared" si="52"/>
        <v>стр.3200</v>
      </c>
      <c r="AM157" s="243">
        <f t="shared" si="53"/>
      </c>
      <c r="AN157" s="243">
        <f t="shared" si="54"/>
      </c>
      <c r="AO157" s="243">
        <f t="shared" si="55"/>
        <v>0</v>
      </c>
      <c r="AP157" s="243">
        <f t="shared" si="56"/>
        <v>0</v>
      </c>
      <c r="AQ157" s="243">
        <f t="shared" si="57"/>
        <v>0</v>
      </c>
      <c r="AR157" s="243">
        <f t="shared" si="58"/>
        <v>0</v>
      </c>
    </row>
    <row r="158" spans="1:44" s="241" customFormat="1" ht="12.75">
      <c r="A158" s="129" t="s">
        <v>125</v>
      </c>
      <c r="B158" s="177" t="s">
        <v>267</v>
      </c>
      <c r="C158" s="257" t="s">
        <v>521</v>
      </c>
      <c r="D158" s="257" t="s">
        <v>80</v>
      </c>
      <c r="E158" s="130" t="s">
        <v>125</v>
      </c>
      <c r="F158" s="130" t="s">
        <v>125</v>
      </c>
      <c r="G158" s="115">
        <f>I158+K158+O158+Q158</f>
        <v>0</v>
      </c>
      <c r="H158" s="130" t="s">
        <v>125</v>
      </c>
      <c r="I158" s="272"/>
      <c r="J158" s="130" t="s">
        <v>125</v>
      </c>
      <c r="K158" s="272"/>
      <c r="L158" s="130" t="s">
        <v>125</v>
      </c>
      <c r="M158" s="272"/>
      <c r="N158" s="130" t="s">
        <v>125</v>
      </c>
      <c r="O158" s="272"/>
      <c r="P158" s="130" t="s">
        <v>125</v>
      </c>
      <c r="Q158" s="272"/>
      <c r="R158" s="130" t="s">
        <v>125</v>
      </c>
      <c r="S158" s="130" t="s">
        <v>125</v>
      </c>
      <c r="T158" s="115">
        <f t="shared" si="59"/>
        <v>134.3</v>
      </c>
      <c r="U158" s="130" t="s">
        <v>125</v>
      </c>
      <c r="V158" s="272">
        <v>134.3</v>
      </c>
      <c r="W158" s="130" t="s">
        <v>125</v>
      </c>
      <c r="X158" s="272"/>
      <c r="Y158" s="130" t="s">
        <v>125</v>
      </c>
      <c r="Z158" s="272"/>
      <c r="AA158" s="130" t="s">
        <v>125</v>
      </c>
      <c r="AB158" s="272"/>
      <c r="AC158" s="130" t="s">
        <v>125</v>
      </c>
      <c r="AD158" s="272"/>
      <c r="AE158" s="130" t="s">
        <v>125</v>
      </c>
      <c r="AF158" s="272"/>
      <c r="AG158" s="130" t="s">
        <v>125</v>
      </c>
      <c r="AH158" s="272"/>
      <c r="AI158" s="130" t="s">
        <v>125</v>
      </c>
      <c r="AJ158" s="272"/>
      <c r="AK158" s="238"/>
      <c r="AL158" s="242" t="str">
        <f t="shared" si="52"/>
        <v>стр.3210</v>
      </c>
      <c r="AM158" s="243">
        <f t="shared" si="53"/>
      </c>
      <c r="AN158" s="243">
        <f t="shared" si="54"/>
      </c>
      <c r="AO158" s="243">
        <f t="shared" si="55"/>
        <v>0</v>
      </c>
      <c r="AP158" s="243">
        <f t="shared" si="56"/>
        <v>0</v>
      </c>
      <c r="AQ158" s="243">
        <f t="shared" si="57"/>
        <v>0</v>
      </c>
      <c r="AR158" s="243">
        <f t="shared" si="58"/>
        <v>0</v>
      </c>
    </row>
    <row r="159" spans="1:44" s="241" customFormat="1" ht="12.75">
      <c r="A159" s="129" t="s">
        <v>125</v>
      </c>
      <c r="B159" s="177" t="s">
        <v>631</v>
      </c>
      <c r="C159" s="257" t="s">
        <v>522</v>
      </c>
      <c r="D159" s="257" t="s">
        <v>80</v>
      </c>
      <c r="E159" s="130" t="s">
        <v>125</v>
      </c>
      <c r="F159" s="130" t="s">
        <v>125</v>
      </c>
      <c r="G159" s="115">
        <f>I159+K159+O159+Q159</f>
        <v>0</v>
      </c>
      <c r="H159" s="130" t="s">
        <v>125</v>
      </c>
      <c r="I159" s="272"/>
      <c r="J159" s="130" t="s">
        <v>125</v>
      </c>
      <c r="K159" s="272"/>
      <c r="L159" s="130" t="s">
        <v>125</v>
      </c>
      <c r="M159" s="272"/>
      <c r="N159" s="130" t="s">
        <v>125</v>
      </c>
      <c r="O159" s="272"/>
      <c r="P159" s="130" t="s">
        <v>125</v>
      </c>
      <c r="Q159" s="272"/>
      <c r="R159" s="130" t="s">
        <v>125</v>
      </c>
      <c r="S159" s="130" t="s">
        <v>125</v>
      </c>
      <c r="T159" s="115">
        <f t="shared" si="59"/>
        <v>0</v>
      </c>
      <c r="U159" s="130" t="s">
        <v>125</v>
      </c>
      <c r="V159" s="272"/>
      <c r="W159" s="130" t="s">
        <v>125</v>
      </c>
      <c r="X159" s="272"/>
      <c r="Y159" s="130" t="s">
        <v>125</v>
      </c>
      <c r="Z159" s="272"/>
      <c r="AA159" s="130" t="s">
        <v>125</v>
      </c>
      <c r="AB159" s="272"/>
      <c r="AC159" s="130" t="s">
        <v>125</v>
      </c>
      <c r="AD159" s="272"/>
      <c r="AE159" s="130" t="s">
        <v>125</v>
      </c>
      <c r="AF159" s="272"/>
      <c r="AG159" s="130" t="s">
        <v>125</v>
      </c>
      <c r="AH159" s="272"/>
      <c r="AI159" s="130" t="s">
        <v>125</v>
      </c>
      <c r="AJ159" s="272"/>
      <c r="AK159" s="238"/>
      <c r="AL159" s="242" t="str">
        <f t="shared" si="52"/>
        <v>стр.3220</v>
      </c>
      <c r="AM159" s="243">
        <f t="shared" si="53"/>
      </c>
      <c r="AN159" s="243">
        <f t="shared" si="54"/>
      </c>
      <c r="AO159" s="243">
        <f t="shared" si="55"/>
        <v>0</v>
      </c>
      <c r="AP159" s="243">
        <f t="shared" si="56"/>
        <v>0</v>
      </c>
      <c r="AQ159" s="243">
        <f t="shared" si="57"/>
        <v>0</v>
      </c>
      <c r="AR159" s="243">
        <f t="shared" si="58"/>
        <v>0</v>
      </c>
    </row>
    <row r="160" spans="1:44" s="241" customFormat="1" ht="26.25">
      <c r="A160" s="129" t="s">
        <v>125</v>
      </c>
      <c r="B160" s="177" t="s">
        <v>268</v>
      </c>
      <c r="C160" s="257" t="s">
        <v>523</v>
      </c>
      <c r="D160" s="257" t="s">
        <v>80</v>
      </c>
      <c r="E160" s="130" t="s">
        <v>125</v>
      </c>
      <c r="F160" s="130" t="s">
        <v>125</v>
      </c>
      <c r="G160" s="115">
        <f>I160+K160+O160+Q160</f>
        <v>569.1</v>
      </c>
      <c r="H160" s="130" t="s">
        <v>125</v>
      </c>
      <c r="I160" s="272">
        <v>569.1</v>
      </c>
      <c r="J160" s="130" t="s">
        <v>125</v>
      </c>
      <c r="K160" s="272"/>
      <c r="L160" s="130" t="s">
        <v>125</v>
      </c>
      <c r="M160" s="272"/>
      <c r="N160" s="130" t="s">
        <v>125</v>
      </c>
      <c r="O160" s="272"/>
      <c r="P160" s="130" t="s">
        <v>125</v>
      </c>
      <c r="Q160" s="272"/>
      <c r="R160" s="130" t="s">
        <v>125</v>
      </c>
      <c r="S160" s="130" t="s">
        <v>125</v>
      </c>
      <c r="T160" s="115">
        <f t="shared" si="59"/>
        <v>569.1</v>
      </c>
      <c r="U160" s="130" t="s">
        <v>125</v>
      </c>
      <c r="V160" s="272">
        <v>569.1</v>
      </c>
      <c r="W160" s="130" t="s">
        <v>125</v>
      </c>
      <c r="X160" s="272"/>
      <c r="Y160" s="130" t="s">
        <v>125</v>
      </c>
      <c r="Z160" s="272"/>
      <c r="AA160" s="130" t="s">
        <v>125</v>
      </c>
      <c r="AB160" s="272"/>
      <c r="AC160" s="130" t="s">
        <v>125</v>
      </c>
      <c r="AD160" s="272"/>
      <c r="AE160" s="130" t="s">
        <v>125</v>
      </c>
      <c r="AF160" s="272"/>
      <c r="AG160" s="130" t="s">
        <v>125</v>
      </c>
      <c r="AH160" s="272"/>
      <c r="AI160" s="130" t="s">
        <v>125</v>
      </c>
      <c r="AJ160" s="272"/>
      <c r="AK160" s="238"/>
      <c r="AL160" s="242" t="str">
        <f t="shared" si="52"/>
        <v>стр.3230</v>
      </c>
      <c r="AM160" s="243">
        <f t="shared" si="53"/>
      </c>
      <c r="AN160" s="243">
        <f t="shared" si="54"/>
      </c>
      <c r="AO160" s="243">
        <f t="shared" si="55"/>
        <v>0</v>
      </c>
      <c r="AP160" s="243">
        <f t="shared" si="56"/>
        <v>0</v>
      </c>
      <c r="AQ160" s="243">
        <f t="shared" si="57"/>
        <v>0</v>
      </c>
      <c r="AR160" s="243">
        <f t="shared" si="58"/>
        <v>0</v>
      </c>
    </row>
    <row r="161" spans="1:44" ht="13.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215"/>
      <c r="AD161" s="215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</row>
    <row r="162" spans="1:44" ht="28.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79" t="s">
        <v>0</v>
      </c>
      <c r="S162" s="379"/>
      <c r="T162" s="379"/>
      <c r="U162" s="379"/>
      <c r="V162" s="31"/>
      <c r="W162" s="31"/>
      <c r="X162" s="31"/>
      <c r="Y162" s="260"/>
      <c r="Z162" s="246"/>
      <c r="AA162" s="31"/>
      <c r="AB162" s="31"/>
      <c r="AC162" s="31"/>
      <c r="AD162" s="348" t="str">
        <f>Финансирование!K34</f>
        <v>Ю.Н. Божко</v>
      </c>
      <c r="AE162" s="348"/>
      <c r="AF162" s="31"/>
      <c r="AG162" s="363"/>
      <c r="AH162" s="363"/>
      <c r="AI162" s="228"/>
      <c r="AJ162" s="229"/>
      <c r="AK162" s="31"/>
      <c r="AL162" s="31"/>
      <c r="AM162" s="31"/>
      <c r="AN162" s="31"/>
      <c r="AO162" s="31"/>
      <c r="AP162" s="31"/>
      <c r="AQ162" s="31"/>
      <c r="AR162" s="31"/>
    </row>
    <row r="163" spans="1:44" ht="14.2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217"/>
      <c r="S163" s="145"/>
      <c r="T163" s="233"/>
      <c r="U163" s="233"/>
      <c r="V163" s="31"/>
      <c r="W163" s="31"/>
      <c r="X163" s="31"/>
      <c r="Y163" s="380" t="s">
        <v>23</v>
      </c>
      <c r="Z163" s="380"/>
      <c r="AA163" s="31"/>
      <c r="AB163" s="31"/>
      <c r="AC163" s="31"/>
      <c r="AD163" s="381" t="s">
        <v>24</v>
      </c>
      <c r="AE163" s="381"/>
      <c r="AF163" s="31"/>
      <c r="AG163" s="234"/>
      <c r="AH163" s="235"/>
      <c r="AI163" s="230"/>
      <c r="AJ163" s="230"/>
      <c r="AK163" s="31"/>
      <c r="AL163" s="31"/>
      <c r="AM163" s="31"/>
      <c r="AN163" s="31"/>
      <c r="AO163" s="31"/>
      <c r="AP163" s="31"/>
      <c r="AQ163" s="31"/>
      <c r="AR163" s="31"/>
    </row>
    <row r="164" spans="1:44" ht="24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79" t="s">
        <v>2</v>
      </c>
      <c r="S164" s="379"/>
      <c r="T164" s="379"/>
      <c r="U164" s="379"/>
      <c r="V164" s="31"/>
      <c r="W164" s="31"/>
      <c r="X164" s="31"/>
      <c r="Y164" s="383"/>
      <c r="Z164" s="383"/>
      <c r="AA164" s="31"/>
      <c r="AB164" s="31"/>
      <c r="AC164" s="31"/>
      <c r="AD164" s="348" t="str">
        <f>Финансирование!K36</f>
        <v>Е.А. Хлапонина</v>
      </c>
      <c r="AE164" s="348"/>
      <c r="AF164" s="31"/>
      <c r="AG164" s="363"/>
      <c r="AH164" s="363"/>
      <c r="AI164" s="228"/>
      <c r="AJ164" s="229"/>
      <c r="AK164" s="31"/>
      <c r="AL164" s="31"/>
      <c r="AM164" s="31"/>
      <c r="AN164" s="31"/>
      <c r="AO164" s="31"/>
      <c r="AP164" s="31"/>
      <c r="AQ164" s="31"/>
      <c r="AR164" s="31"/>
    </row>
    <row r="165" spans="1:44" ht="14.2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145"/>
      <c r="S165" s="145"/>
      <c r="T165" s="233"/>
      <c r="U165" s="233"/>
      <c r="V165" s="31"/>
      <c r="W165" s="31"/>
      <c r="X165" s="31"/>
      <c r="Y165" s="380" t="s">
        <v>23</v>
      </c>
      <c r="Z165" s="380"/>
      <c r="AA165" s="31"/>
      <c r="AB165" s="31"/>
      <c r="AC165" s="31"/>
      <c r="AD165" s="381" t="s">
        <v>24</v>
      </c>
      <c r="AE165" s="381"/>
      <c r="AF165" s="31"/>
      <c r="AG165" s="235"/>
      <c r="AH165" s="235"/>
      <c r="AI165" s="230"/>
      <c r="AJ165" s="230"/>
      <c r="AK165" s="31"/>
      <c r="AL165" s="31"/>
      <c r="AM165" s="31"/>
      <c r="AN165" s="31"/>
      <c r="AO165" s="31"/>
      <c r="AP165" s="31"/>
      <c r="AQ165" s="31"/>
      <c r="AR165" s="31"/>
    </row>
    <row r="166" spans="1:44" ht="22.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79" t="s">
        <v>131</v>
      </c>
      <c r="S166" s="379"/>
      <c r="T166" s="379"/>
      <c r="U166" s="379"/>
      <c r="V166" s="31"/>
      <c r="W166" s="31"/>
      <c r="X166" s="31"/>
      <c r="Y166" s="383"/>
      <c r="Z166" s="383"/>
      <c r="AA166" s="31"/>
      <c r="AB166" s="31"/>
      <c r="AC166" s="31"/>
      <c r="AD166" s="348" t="str">
        <f>Финансирование!K38</f>
        <v>Н.Н. Аршинова</v>
      </c>
      <c r="AE166" s="348"/>
      <c r="AF166" s="31"/>
      <c r="AG166" s="363"/>
      <c r="AH166" s="363"/>
      <c r="AI166" s="228"/>
      <c r="AJ166" s="229"/>
      <c r="AK166" s="31"/>
      <c r="AL166" s="31"/>
      <c r="AM166" s="31"/>
      <c r="AN166" s="31"/>
      <c r="AO166" s="31"/>
      <c r="AP166" s="31"/>
      <c r="AQ166" s="31"/>
      <c r="AR166" s="31"/>
    </row>
    <row r="167" spans="1:44" ht="14.2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258"/>
      <c r="U167" s="258"/>
      <c r="V167" s="31"/>
      <c r="W167" s="31"/>
      <c r="X167" s="31"/>
      <c r="Y167" s="380" t="s">
        <v>23</v>
      </c>
      <c r="Z167" s="380"/>
      <c r="AA167" s="31"/>
      <c r="AB167" s="31"/>
      <c r="AC167" s="31"/>
      <c r="AD167" s="381" t="s">
        <v>24</v>
      </c>
      <c r="AE167" s="381"/>
      <c r="AF167" s="31"/>
      <c r="AG167" s="235"/>
      <c r="AH167" s="235"/>
      <c r="AI167" s="230"/>
      <c r="AJ167" s="230"/>
      <c r="AK167" s="31"/>
      <c r="AL167" s="31"/>
      <c r="AM167" s="31"/>
      <c r="AN167" s="31"/>
      <c r="AO167" s="31"/>
      <c r="AP167" s="31"/>
      <c r="AQ167" s="31"/>
      <c r="AR167" s="31"/>
    </row>
    <row r="168" spans="1:44" ht="14.2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134"/>
      <c r="S168" s="31"/>
      <c r="T168" s="231"/>
      <c r="U168" s="229"/>
      <c r="V168" s="31"/>
      <c r="W168" s="31"/>
      <c r="X168" s="31"/>
      <c r="Y168" s="352">
        <f>Финансирование!N36</f>
        <v>44221</v>
      </c>
      <c r="Z168" s="352"/>
      <c r="AA168" s="31"/>
      <c r="AB168" s="31"/>
      <c r="AC168" s="31"/>
      <c r="AD168" s="348" t="str">
        <f>Финансирование!N38</f>
        <v>(8472) 43-00-41</v>
      </c>
      <c r="AE168" s="348"/>
      <c r="AF168" s="31"/>
      <c r="AG168" s="236"/>
      <c r="AH168" s="235"/>
      <c r="AI168" s="231"/>
      <c r="AJ168" s="229"/>
      <c r="AK168" s="31"/>
      <c r="AL168" s="31"/>
      <c r="AM168" s="31"/>
      <c r="AN168" s="31"/>
      <c r="AO168" s="31"/>
      <c r="AP168" s="31"/>
      <c r="AQ168" s="31"/>
      <c r="AR168" s="31"/>
    </row>
    <row r="169" spans="1:44" ht="23.2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134" t="s">
        <v>3</v>
      </c>
      <c r="S169" s="31"/>
      <c r="T169" s="259"/>
      <c r="U169" s="259"/>
      <c r="V169" s="31"/>
      <c r="W169" s="31"/>
      <c r="X169" s="31"/>
      <c r="Y169" s="384" t="s">
        <v>46</v>
      </c>
      <c r="Z169" s="384"/>
      <c r="AA169" s="31"/>
      <c r="AB169" s="31"/>
      <c r="AC169" s="31"/>
      <c r="AD169" s="382" t="s">
        <v>44</v>
      </c>
      <c r="AE169" s="382"/>
      <c r="AF169" s="31"/>
      <c r="AG169" s="236"/>
      <c r="AH169" s="235"/>
      <c r="AI169" s="232"/>
      <c r="AJ169" s="232"/>
      <c r="AK169" s="31"/>
      <c r="AL169" s="31"/>
      <c r="AM169" s="31"/>
      <c r="AN169" s="31"/>
      <c r="AO169" s="31"/>
      <c r="AP169" s="31"/>
      <c r="AQ169" s="31"/>
      <c r="AR169" s="31"/>
    </row>
  </sheetData>
  <sheetProtection sheet="1" objects="1" scenarios="1"/>
  <mergeCells count="94">
    <mergeCell ref="AD168:AE168"/>
    <mergeCell ref="AD169:AE169"/>
    <mergeCell ref="Y164:Z164"/>
    <mergeCell ref="Y166:Z166"/>
    <mergeCell ref="Y168:Z168"/>
    <mergeCell ref="Y169:Z169"/>
    <mergeCell ref="Y165:Z165"/>
    <mergeCell ref="Y167:Z167"/>
    <mergeCell ref="AD162:AE162"/>
    <mergeCell ref="AD163:AE163"/>
    <mergeCell ref="AD164:AE164"/>
    <mergeCell ref="AD165:AE165"/>
    <mergeCell ref="AD166:AE166"/>
    <mergeCell ref="AD167:AE167"/>
    <mergeCell ref="R162:U162"/>
    <mergeCell ref="R164:U164"/>
    <mergeCell ref="R166:U166"/>
    <mergeCell ref="Y163:Z163"/>
    <mergeCell ref="A118:A119"/>
    <mergeCell ref="A102:A103"/>
    <mergeCell ref="A104:A105"/>
    <mergeCell ref="A106:A107"/>
    <mergeCell ref="A108:A109"/>
    <mergeCell ref="A110:A111"/>
    <mergeCell ref="A112:A113"/>
    <mergeCell ref="A66:A67"/>
    <mergeCell ref="A68:A69"/>
    <mergeCell ref="A70:A71"/>
    <mergeCell ref="A100:A101"/>
    <mergeCell ref="A114:A115"/>
    <mergeCell ref="A116:A117"/>
    <mergeCell ref="A56:A57"/>
    <mergeCell ref="A58:A59"/>
    <mergeCell ref="AG166:AH166"/>
    <mergeCell ref="AG13:AH13"/>
    <mergeCell ref="AE12:AF13"/>
    <mergeCell ref="AG164:AH164"/>
    <mergeCell ref="B56:B57"/>
    <mergeCell ref="B58:B59"/>
    <mergeCell ref="A60:A61"/>
    <mergeCell ref="A64:A65"/>
    <mergeCell ref="R10:AF10"/>
    <mergeCell ref="R11:R14"/>
    <mergeCell ref="Y12:Z13"/>
    <mergeCell ref="G11:G14"/>
    <mergeCell ref="N12:O13"/>
    <mergeCell ref="A54:A55"/>
    <mergeCell ref="E9:Q9"/>
    <mergeCell ref="U11:AF11"/>
    <mergeCell ref="U12:X12"/>
    <mergeCell ref="T11:T14"/>
    <mergeCell ref="E10:Q10"/>
    <mergeCell ref="AC12:AD13"/>
    <mergeCell ref="W13:X13"/>
    <mergeCell ref="H11:Q11"/>
    <mergeCell ref="L12:M13"/>
    <mergeCell ref="AA12:AB13"/>
    <mergeCell ref="E2:Q2"/>
    <mergeCell ref="J6:K6"/>
    <mergeCell ref="E3:Q3"/>
    <mergeCell ref="E4:Q4"/>
    <mergeCell ref="E5:Q5"/>
    <mergeCell ref="AI13:AJ13"/>
    <mergeCell ref="AG10:AJ12"/>
    <mergeCell ref="E11:E14"/>
    <mergeCell ref="J12:K13"/>
    <mergeCell ref="H12:I13"/>
    <mergeCell ref="B70:B71"/>
    <mergeCell ref="B100:B101"/>
    <mergeCell ref="AG162:AH162"/>
    <mergeCell ref="B10:B14"/>
    <mergeCell ref="A10:A14"/>
    <mergeCell ref="D10:D14"/>
    <mergeCell ref="P12:Q13"/>
    <mergeCell ref="U13:V13"/>
    <mergeCell ref="B54:B55"/>
    <mergeCell ref="C10:C14"/>
    <mergeCell ref="B118:B119"/>
    <mergeCell ref="B102:B103"/>
    <mergeCell ref="B104:B105"/>
    <mergeCell ref="B106:B107"/>
    <mergeCell ref="B108:B109"/>
    <mergeCell ref="B110:B111"/>
    <mergeCell ref="B112:B113"/>
    <mergeCell ref="AL14:AR14"/>
    <mergeCell ref="J7:L7"/>
    <mergeCell ref="F11:F14"/>
    <mergeCell ref="S11:S14"/>
    <mergeCell ref="B114:B115"/>
    <mergeCell ref="B116:B117"/>
    <mergeCell ref="B60:B61"/>
    <mergeCell ref="B64:B65"/>
    <mergeCell ref="B66:B67"/>
    <mergeCell ref="B68:B69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O6"/>
  </dataValidations>
  <printOptions horizontalCentered="1"/>
  <pageMargins left="0" right="0" top="0.6299212598425197" bottom="0.31496062992125984" header="0.15748031496062992" footer="0.15748031496062992"/>
  <pageSetup firstPageNumber="4" useFirstPageNumber="1" fitToHeight="2" horizontalDpi="600" verticalDpi="600" orientation="landscape" pageOrder="overThenDown" paperSize="9" scale="80" r:id="rId2"/>
  <headerFooter alignWithMargins="0">
    <oddFooter>&amp;C&amp;P</oddFooter>
  </headerFooter>
  <ignoredErrors>
    <ignoredError sqref="M17 K17 O17 Q17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Y55"/>
  <sheetViews>
    <sheetView showZeros="0" zoomScale="90" zoomScaleNormal="90" zoomScalePageLayoutView="0" workbookViewId="0" topLeftCell="H21">
      <selection activeCell="R9" sqref="R9:AJ55"/>
    </sheetView>
  </sheetViews>
  <sheetFormatPr defaultColWidth="9.140625" defaultRowHeight="15"/>
  <cols>
    <col min="1" max="1" width="8.7109375" style="23" customWidth="1"/>
    <col min="2" max="2" width="42.28125" style="23" customWidth="1"/>
    <col min="3" max="3" width="4.7109375" style="23" customWidth="1"/>
    <col min="4" max="4" width="4.421875" style="23" bestFit="1" customWidth="1"/>
    <col min="5" max="5" width="11.28125" style="23" customWidth="1"/>
    <col min="6" max="6" width="10.421875" style="23" customWidth="1"/>
    <col min="7" max="7" width="10.8515625" style="23" customWidth="1"/>
    <col min="8" max="8" width="8.28125" style="23" customWidth="1"/>
    <col min="9" max="9" width="13.421875" style="23" customWidth="1"/>
    <col min="10" max="10" width="7.421875" style="23" hidden="1" customWidth="1"/>
    <col min="11" max="11" width="9.421875" style="23" hidden="1" customWidth="1"/>
    <col min="12" max="12" width="11.421875" style="23" hidden="1" customWidth="1"/>
    <col min="13" max="13" width="10.8515625" style="23" hidden="1" customWidth="1"/>
    <col min="14" max="14" width="6.140625" style="23" customWidth="1"/>
    <col min="15" max="15" width="8.8515625" style="23" customWidth="1"/>
    <col min="16" max="16" width="11.421875" style="23" customWidth="1"/>
    <col min="17" max="18" width="9.140625" style="23" customWidth="1"/>
    <col min="19" max="19" width="10.421875" style="23" customWidth="1"/>
    <col min="20" max="20" width="10.8515625" style="23" customWidth="1"/>
    <col min="21" max="21" width="8.7109375" style="23" customWidth="1"/>
    <col min="22" max="22" width="10.8515625" style="23" customWidth="1"/>
    <col min="23" max="23" width="11.421875" style="23" hidden="1" customWidth="1"/>
    <col min="24" max="24" width="10.8515625" style="23" hidden="1" customWidth="1"/>
    <col min="25" max="25" width="6.7109375" style="23" hidden="1" customWidth="1"/>
    <col min="26" max="26" width="8.140625" style="23" hidden="1" customWidth="1"/>
    <col min="27" max="27" width="11.421875" style="23" hidden="1" customWidth="1"/>
    <col min="28" max="28" width="10.8515625" style="23" hidden="1" customWidth="1"/>
    <col min="29" max="29" width="8.140625" style="23" customWidth="1"/>
    <col min="30" max="30" width="8.57421875" style="23" customWidth="1"/>
    <col min="31" max="31" width="11.421875" style="23" customWidth="1"/>
    <col min="32" max="32" width="8.421875" style="23" customWidth="1"/>
    <col min="33" max="33" width="14.140625" style="23" customWidth="1"/>
    <col min="34" max="34" width="9.7109375" style="23" customWidth="1"/>
    <col min="35" max="35" width="16.7109375" style="23" customWidth="1"/>
    <col min="36" max="36" width="18.8515625" style="23" customWidth="1"/>
    <col min="37" max="38" width="9.140625" style="23" customWidth="1"/>
    <col min="39" max="44" width="9.8515625" style="23" customWidth="1"/>
    <col min="45" max="45" width="9.140625" style="23" customWidth="1"/>
    <col min="46" max="46" width="32.57421875" style="23" customWidth="1"/>
    <col min="47" max="16384" width="9.140625" style="23" customWidth="1"/>
  </cols>
  <sheetData>
    <row r="1" spans="1:77" ht="12.75">
      <c r="A1" s="29" t="s">
        <v>561</v>
      </c>
      <c r="B1" s="30" t="s">
        <v>96</v>
      </c>
      <c r="C1" s="141" t="str">
        <f>IF(Рекомендации!$K$10=0,Рекомендации!$K$6,Рекомендации!$K$10)</f>
        <v>030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</row>
    <row r="2" spans="1:77" ht="20.25" customHeight="1">
      <c r="A2" s="30"/>
      <c r="B2" s="29"/>
      <c r="C2" s="30"/>
      <c r="D2" s="142"/>
      <c r="E2" s="326" t="str">
        <f>Рекомендации!C6</f>
        <v>Липецкая обл. Управление ЛХ</v>
      </c>
      <c r="F2" s="326"/>
      <c r="G2" s="326"/>
      <c r="H2" s="326"/>
      <c r="I2" s="326"/>
      <c r="J2" s="326"/>
      <c r="K2" s="326"/>
      <c r="L2" s="326"/>
      <c r="M2" s="326"/>
      <c r="N2" s="326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</row>
    <row r="3" spans="1:77" ht="20.25" customHeight="1">
      <c r="A3" s="30"/>
      <c r="B3" s="29"/>
      <c r="C3" s="30"/>
      <c r="D3" s="142"/>
      <c r="E3" s="344" t="s">
        <v>124</v>
      </c>
      <c r="F3" s="344"/>
      <c r="G3" s="344"/>
      <c r="H3" s="344"/>
      <c r="I3" s="344"/>
      <c r="J3" s="344"/>
      <c r="K3" s="344"/>
      <c r="L3" s="344"/>
      <c r="M3" s="344"/>
      <c r="N3" s="344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</row>
    <row r="4" spans="1:77" ht="9" customHeight="1">
      <c r="A4" s="30"/>
      <c r="B4" s="29"/>
      <c r="C4" s="30"/>
      <c r="D4" s="142"/>
      <c r="E4" s="326">
        <f>Рекомендации!C10</f>
        <v>0</v>
      </c>
      <c r="F4" s="326"/>
      <c r="G4" s="326"/>
      <c r="H4" s="326"/>
      <c r="I4" s="326"/>
      <c r="J4" s="326"/>
      <c r="K4" s="326"/>
      <c r="L4" s="326"/>
      <c r="M4" s="326"/>
      <c r="N4" s="326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</row>
    <row r="5" spans="1:77" ht="20.25" customHeight="1">
      <c r="A5" s="30"/>
      <c r="B5" s="29"/>
      <c r="C5" s="30"/>
      <c r="D5" s="142"/>
      <c r="E5" s="344" t="s">
        <v>32</v>
      </c>
      <c r="F5" s="344"/>
      <c r="G5" s="344"/>
      <c r="H5" s="344"/>
      <c r="I5" s="344"/>
      <c r="J5" s="344"/>
      <c r="K5" s="344"/>
      <c r="L5" s="344"/>
      <c r="M5" s="344"/>
      <c r="N5" s="344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</row>
    <row r="6" spans="1:77" ht="20.25" customHeight="1">
      <c r="A6" s="30"/>
      <c r="B6" s="29"/>
      <c r="C6" s="30"/>
      <c r="D6" s="142"/>
      <c r="E6" s="31"/>
      <c r="F6" s="31"/>
      <c r="G6" s="67" t="s">
        <v>6</v>
      </c>
      <c r="H6" s="138" t="s">
        <v>7</v>
      </c>
      <c r="I6" s="326" t="str">
        <f>Рекомендации!G14</f>
        <v>декабрь</v>
      </c>
      <c r="J6" s="326"/>
      <c r="K6" s="68">
        <f>Рекомендации!I14</f>
        <v>2020</v>
      </c>
      <c r="L6" s="143" t="s">
        <v>29</v>
      </c>
      <c r="M6" s="31"/>
      <c r="N6" s="139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</row>
    <row r="7" spans="1:77" ht="29.25" customHeight="1">
      <c r="A7" s="30"/>
      <c r="B7" s="29"/>
      <c r="C7" s="30"/>
      <c r="D7" s="142"/>
      <c r="E7" s="31"/>
      <c r="F7" s="31"/>
      <c r="G7" s="31"/>
      <c r="H7" s="56"/>
      <c r="I7" s="357" t="s">
        <v>1</v>
      </c>
      <c r="J7" s="357"/>
      <c r="K7" s="357"/>
      <c r="L7" s="36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</row>
    <row r="8" spans="1:77" ht="51" customHeight="1">
      <c r="A8" s="31"/>
      <c r="B8" s="144"/>
      <c r="C8" s="31"/>
      <c r="D8" s="31"/>
      <c r="E8" s="390" t="s">
        <v>566</v>
      </c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</row>
    <row r="9" spans="1:77" s="59" customFormat="1" ht="12.75" customHeight="1">
      <c r="A9" s="364" t="s">
        <v>533</v>
      </c>
      <c r="B9" s="364" t="s">
        <v>67</v>
      </c>
      <c r="C9" s="364" t="s">
        <v>524</v>
      </c>
      <c r="D9" s="364" t="s">
        <v>141</v>
      </c>
      <c r="E9" s="364" t="s">
        <v>68</v>
      </c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 t="s">
        <v>69</v>
      </c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5" t="s">
        <v>562</v>
      </c>
      <c r="AH9" s="367"/>
      <c r="AI9" s="367"/>
      <c r="AJ9" s="366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</row>
    <row r="10" spans="1:77" s="59" customFormat="1" ht="12.75">
      <c r="A10" s="364"/>
      <c r="B10" s="364"/>
      <c r="C10" s="364"/>
      <c r="D10" s="364"/>
      <c r="E10" s="364" t="s">
        <v>70</v>
      </c>
      <c r="F10" s="358" t="s">
        <v>245</v>
      </c>
      <c r="G10" s="364" t="s">
        <v>82</v>
      </c>
      <c r="H10" s="364" t="s">
        <v>71</v>
      </c>
      <c r="I10" s="364"/>
      <c r="J10" s="364"/>
      <c r="K10" s="364"/>
      <c r="L10" s="364"/>
      <c r="M10" s="364"/>
      <c r="N10" s="364"/>
      <c r="O10" s="364"/>
      <c r="P10" s="364"/>
      <c r="Q10" s="364"/>
      <c r="R10" s="364" t="s">
        <v>70</v>
      </c>
      <c r="S10" s="358" t="s">
        <v>245</v>
      </c>
      <c r="T10" s="364" t="s">
        <v>82</v>
      </c>
      <c r="U10" s="364" t="s">
        <v>71</v>
      </c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8"/>
      <c r="AH10" s="369"/>
      <c r="AI10" s="369"/>
      <c r="AJ10" s="370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</row>
    <row r="11" spans="1:77" s="59" customFormat="1" ht="70.5" customHeight="1">
      <c r="A11" s="364"/>
      <c r="B11" s="364"/>
      <c r="C11" s="364"/>
      <c r="D11" s="364"/>
      <c r="E11" s="364"/>
      <c r="F11" s="359"/>
      <c r="G11" s="364"/>
      <c r="H11" s="364" t="s">
        <v>72</v>
      </c>
      <c r="I11" s="364"/>
      <c r="J11" s="364" t="s">
        <v>73</v>
      </c>
      <c r="K11" s="364"/>
      <c r="L11" s="364" t="s">
        <v>246</v>
      </c>
      <c r="M11" s="364"/>
      <c r="N11" s="365" t="s">
        <v>113</v>
      </c>
      <c r="O11" s="366"/>
      <c r="P11" s="364" t="s">
        <v>74</v>
      </c>
      <c r="Q11" s="364"/>
      <c r="R11" s="364"/>
      <c r="S11" s="359"/>
      <c r="T11" s="364"/>
      <c r="U11" s="386" t="s">
        <v>72</v>
      </c>
      <c r="V11" s="387"/>
      <c r="W11" s="388" t="s">
        <v>39</v>
      </c>
      <c r="X11" s="389"/>
      <c r="Y11" s="364" t="s">
        <v>73</v>
      </c>
      <c r="Z11" s="364"/>
      <c r="AA11" s="364" t="s">
        <v>246</v>
      </c>
      <c r="AB11" s="364"/>
      <c r="AC11" s="365" t="s">
        <v>113</v>
      </c>
      <c r="AD11" s="366"/>
      <c r="AE11" s="364" t="s">
        <v>74</v>
      </c>
      <c r="AF11" s="364"/>
      <c r="AG11" s="364" t="s">
        <v>75</v>
      </c>
      <c r="AH11" s="364"/>
      <c r="AI11" s="364" t="s">
        <v>76</v>
      </c>
      <c r="AJ11" s="364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</row>
    <row r="12" spans="1:77" s="59" customFormat="1" ht="26.25">
      <c r="A12" s="364"/>
      <c r="B12" s="364"/>
      <c r="C12" s="364"/>
      <c r="D12" s="364"/>
      <c r="E12" s="364"/>
      <c r="F12" s="360"/>
      <c r="G12" s="364"/>
      <c r="H12" s="257" t="s">
        <v>77</v>
      </c>
      <c r="I12" s="257" t="s">
        <v>83</v>
      </c>
      <c r="J12" s="257" t="s">
        <v>77</v>
      </c>
      <c r="K12" s="257" t="s">
        <v>83</v>
      </c>
      <c r="L12" s="257" t="s">
        <v>77</v>
      </c>
      <c r="M12" s="257" t="s">
        <v>247</v>
      </c>
      <c r="N12" s="257" t="s">
        <v>77</v>
      </c>
      <c r="O12" s="257" t="s">
        <v>83</v>
      </c>
      <c r="P12" s="257" t="s">
        <v>77</v>
      </c>
      <c r="Q12" s="257" t="s">
        <v>83</v>
      </c>
      <c r="R12" s="364"/>
      <c r="S12" s="360"/>
      <c r="T12" s="364"/>
      <c r="U12" s="225" t="s">
        <v>77</v>
      </c>
      <c r="V12" s="225" t="s">
        <v>83</v>
      </c>
      <c r="W12" s="225" t="s">
        <v>77</v>
      </c>
      <c r="X12" s="225" t="s">
        <v>83</v>
      </c>
      <c r="Y12" s="225" t="s">
        <v>77</v>
      </c>
      <c r="Z12" s="225" t="s">
        <v>83</v>
      </c>
      <c r="AA12" s="225" t="s">
        <v>77</v>
      </c>
      <c r="AB12" s="225" t="s">
        <v>83</v>
      </c>
      <c r="AC12" s="225" t="s">
        <v>77</v>
      </c>
      <c r="AD12" s="225" t="s">
        <v>83</v>
      </c>
      <c r="AE12" s="225" t="s">
        <v>77</v>
      </c>
      <c r="AF12" s="225" t="s">
        <v>83</v>
      </c>
      <c r="AG12" s="225" t="s">
        <v>77</v>
      </c>
      <c r="AH12" s="225" t="s">
        <v>83</v>
      </c>
      <c r="AI12" s="225" t="s">
        <v>77</v>
      </c>
      <c r="AJ12" s="225" t="s">
        <v>83</v>
      </c>
      <c r="AK12" s="132"/>
      <c r="AL12" s="356" t="s">
        <v>11</v>
      </c>
      <c r="AM12" s="356"/>
      <c r="AN12" s="356"/>
      <c r="AO12" s="356"/>
      <c r="AP12" s="356"/>
      <c r="AQ12" s="356"/>
      <c r="AR12" s="356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</row>
    <row r="13" spans="1:77" s="59" customFormat="1" ht="12.75">
      <c r="A13" s="257" t="s">
        <v>78</v>
      </c>
      <c r="B13" s="257" t="s">
        <v>12</v>
      </c>
      <c r="C13" s="257" t="s">
        <v>638</v>
      </c>
      <c r="D13" s="257" t="s">
        <v>639</v>
      </c>
      <c r="E13" s="257">
        <v>1</v>
      </c>
      <c r="F13" s="257">
        <v>2</v>
      </c>
      <c r="G13" s="257">
        <v>3</v>
      </c>
      <c r="H13" s="257">
        <v>4</v>
      </c>
      <c r="I13" s="257">
        <v>5</v>
      </c>
      <c r="J13" s="257">
        <v>6</v>
      </c>
      <c r="K13" s="257">
        <v>7</v>
      </c>
      <c r="L13" s="257">
        <v>8</v>
      </c>
      <c r="M13" s="257">
        <v>9</v>
      </c>
      <c r="N13" s="257">
        <v>10</v>
      </c>
      <c r="O13" s="257">
        <v>11</v>
      </c>
      <c r="P13" s="257">
        <v>12</v>
      </c>
      <c r="Q13" s="257">
        <v>13</v>
      </c>
      <c r="R13" s="225">
        <v>14</v>
      </c>
      <c r="S13" s="225">
        <v>15</v>
      </c>
      <c r="T13" s="225">
        <v>16</v>
      </c>
      <c r="U13" s="225">
        <v>17</v>
      </c>
      <c r="V13" s="225">
        <v>18</v>
      </c>
      <c r="W13" s="225">
        <v>19</v>
      </c>
      <c r="X13" s="225">
        <v>20</v>
      </c>
      <c r="Y13" s="225">
        <v>21</v>
      </c>
      <c r="Z13" s="225">
        <v>22</v>
      </c>
      <c r="AA13" s="225">
        <v>23</v>
      </c>
      <c r="AB13" s="225">
        <v>24</v>
      </c>
      <c r="AC13" s="225">
        <v>25</v>
      </c>
      <c r="AD13" s="225">
        <v>26</v>
      </c>
      <c r="AE13" s="225">
        <v>27</v>
      </c>
      <c r="AF13" s="225">
        <v>28</v>
      </c>
      <c r="AG13" s="225">
        <v>29</v>
      </c>
      <c r="AH13" s="225">
        <v>30</v>
      </c>
      <c r="AI13" s="225">
        <v>31</v>
      </c>
      <c r="AJ13" s="225">
        <v>32</v>
      </c>
      <c r="AK13" s="132"/>
      <c r="AL13" s="136" t="s">
        <v>543</v>
      </c>
      <c r="AM13" s="126" t="s">
        <v>556</v>
      </c>
      <c r="AN13" s="126" t="s">
        <v>555</v>
      </c>
      <c r="AO13" s="126" t="s">
        <v>557</v>
      </c>
      <c r="AP13" s="126" t="s">
        <v>558</v>
      </c>
      <c r="AQ13" s="126" t="s">
        <v>559</v>
      </c>
      <c r="AR13" s="126" t="s">
        <v>560</v>
      </c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</row>
    <row r="14" spans="1:77" s="59" customFormat="1" ht="43.5" customHeight="1">
      <c r="A14" s="32"/>
      <c r="B14" s="28" t="s">
        <v>248</v>
      </c>
      <c r="C14" s="32">
        <v>100</v>
      </c>
      <c r="D14" s="32" t="s">
        <v>249</v>
      </c>
      <c r="E14" s="146">
        <f>IF(E15=0,0,(E16+E21)/E15*100)</f>
        <v>62.99578994017284</v>
      </c>
      <c r="F14" s="32" t="s">
        <v>125</v>
      </c>
      <c r="G14" s="32" t="s">
        <v>125</v>
      </c>
      <c r="H14" s="146">
        <f>IF(H15=0,0,(H16+H21)/H15*100)</f>
        <v>57.86859336193272</v>
      </c>
      <c r="I14" s="32" t="s">
        <v>125</v>
      </c>
      <c r="J14" s="146">
        <f>IF(J15=0,0,(J16+J21)/J15*100)</f>
        <v>0</v>
      </c>
      <c r="K14" s="32" t="s">
        <v>125</v>
      </c>
      <c r="L14" s="146">
        <f>IF(L15=0,0,(L16+L21)/L15*100)</f>
        <v>0</v>
      </c>
      <c r="M14" s="32" t="s">
        <v>125</v>
      </c>
      <c r="N14" s="146">
        <f>IF(N15=0,0,(N16+N21)/N15*100)</f>
        <v>0</v>
      </c>
      <c r="O14" s="32" t="s">
        <v>125</v>
      </c>
      <c r="P14" s="146">
        <f>IF(P15=0,0,(P16+P21)/P15*100)</f>
        <v>0</v>
      </c>
      <c r="Q14" s="32" t="s">
        <v>125</v>
      </c>
      <c r="R14" s="146">
        <f>IF(R15=0,0,(R16+R21)/R15*100)</f>
        <v>66.76268557500555</v>
      </c>
      <c r="S14" s="32" t="s">
        <v>125</v>
      </c>
      <c r="T14" s="32" t="s">
        <v>125</v>
      </c>
      <c r="U14" s="146">
        <f>IF(U15=0,0,(U16+U21)/U15*100)</f>
        <v>57.86859336193272</v>
      </c>
      <c r="V14" s="32" t="s">
        <v>125</v>
      </c>
      <c r="W14" s="146">
        <f>IF(W15=0,0,(W16+W21)/W15*100)</f>
        <v>0</v>
      </c>
      <c r="X14" s="32" t="s">
        <v>125</v>
      </c>
      <c r="Y14" s="146">
        <f>IF(Y15=0,0,(Y16+Y21)/Y15*100)</f>
        <v>0</v>
      </c>
      <c r="Z14" s="32" t="s">
        <v>125</v>
      </c>
      <c r="AA14" s="146">
        <f>IF(AA15=0,0,(AA16+AA21)/AA15*100)</f>
        <v>0</v>
      </c>
      <c r="AB14" s="32" t="s">
        <v>125</v>
      </c>
      <c r="AC14" s="146">
        <f>IF(AC15=0,0,(AC16+AC21)/AC15*100)</f>
        <v>0</v>
      </c>
      <c r="AD14" s="32" t="s">
        <v>125</v>
      </c>
      <c r="AE14" s="146">
        <f>IF(AE15=0,0,(AE16+AE21)/AE15*100)</f>
        <v>201.19047619047618</v>
      </c>
      <c r="AF14" s="32" t="s">
        <v>125</v>
      </c>
      <c r="AG14" s="146">
        <f>IF(AG15=0,0,(AG16+AG21)/AG15*100)</f>
        <v>0</v>
      </c>
      <c r="AH14" s="32" t="s">
        <v>125</v>
      </c>
      <c r="AI14" s="146">
        <f>IF(AI15=0,0,(AI16+AI21)/AI15*100)</f>
        <v>0</v>
      </c>
      <c r="AJ14" s="32" t="s">
        <v>125</v>
      </c>
      <c r="AK14" s="132"/>
      <c r="AL14" s="137" t="str">
        <f>"стр."&amp;C14</f>
        <v>стр.100</v>
      </c>
      <c r="AM14" s="194">
        <f>IF(J14&gt;=L14,"",L14-J14)</f>
      </c>
      <c r="AN14" s="194">
        <f>IF(K14&gt;=M14,"",M14-K14)</f>
      </c>
      <c r="AO14" s="194">
        <f>IF(U14&gt;=W14,0,W14-U14)</f>
        <v>0</v>
      </c>
      <c r="AP14" s="194">
        <f>IF(V14&gt;=X14,0,X14-V14)</f>
        <v>0</v>
      </c>
      <c r="AQ14" s="194">
        <f>IF(Y14&gt;=AA14,0,AA14-Y14)</f>
        <v>0</v>
      </c>
      <c r="AR14" s="194">
        <f>IF(Z14&gt;=AB14,0,AB14-Z14)</f>
        <v>0</v>
      </c>
      <c r="AS14" s="132"/>
      <c r="AT14" s="394" t="s">
        <v>630</v>
      </c>
      <c r="AU14" s="394"/>
      <c r="AV14" s="394"/>
      <c r="AW14" s="394"/>
      <c r="AX14" s="394"/>
      <c r="AY14" s="394"/>
      <c r="AZ14" s="394"/>
      <c r="BA14" s="394"/>
      <c r="BB14" s="394"/>
      <c r="BC14" s="394"/>
      <c r="BD14" s="394"/>
      <c r="BE14" s="394"/>
      <c r="BF14" s="394"/>
      <c r="BG14" s="394"/>
      <c r="BH14" s="394"/>
      <c r="BI14" s="394"/>
      <c r="BJ14" s="394"/>
      <c r="BK14" s="394"/>
      <c r="BL14" s="394"/>
      <c r="BM14" s="394"/>
      <c r="BN14" s="394"/>
      <c r="BO14" s="394"/>
      <c r="BP14" s="394"/>
      <c r="BQ14" s="394"/>
      <c r="BR14" s="394"/>
      <c r="BS14" s="394"/>
      <c r="BT14" s="394"/>
      <c r="BU14" s="394"/>
      <c r="BV14" s="394"/>
      <c r="BW14" s="394"/>
      <c r="BX14" s="394"/>
      <c r="BY14" s="132"/>
    </row>
    <row r="15" spans="1:77" s="263" customFormat="1" ht="15" customHeight="1">
      <c r="A15" s="257"/>
      <c r="B15" s="278" t="s">
        <v>250</v>
      </c>
      <c r="C15" s="257">
        <v>110</v>
      </c>
      <c r="D15" s="257" t="s">
        <v>79</v>
      </c>
      <c r="E15" s="115">
        <f>SUM(H15,J15,N15,P15)</f>
        <v>451.29999999999995</v>
      </c>
      <c r="F15" s="32" t="s">
        <v>125</v>
      </c>
      <c r="G15" s="32" t="s">
        <v>125</v>
      </c>
      <c r="H15" s="216">
        <v>442.9</v>
      </c>
      <c r="I15" s="32" t="s">
        <v>125</v>
      </c>
      <c r="J15" s="116"/>
      <c r="K15" s="32" t="s">
        <v>125</v>
      </c>
      <c r="L15" s="116"/>
      <c r="M15" s="32" t="s">
        <v>125</v>
      </c>
      <c r="N15" s="116"/>
      <c r="O15" s="32" t="s">
        <v>125</v>
      </c>
      <c r="P15" s="269">
        <v>8.4</v>
      </c>
      <c r="Q15" s="32" t="s">
        <v>125</v>
      </c>
      <c r="R15" s="254">
        <f>SUM(U15,Y15,AC15,AE15)</f>
        <v>451.29999999999995</v>
      </c>
      <c r="S15" s="253" t="s">
        <v>125</v>
      </c>
      <c r="T15" s="253" t="s">
        <v>125</v>
      </c>
      <c r="U15" s="252">
        <v>442.9</v>
      </c>
      <c r="V15" s="253"/>
      <c r="W15" s="237"/>
      <c r="X15" s="253" t="s">
        <v>125</v>
      </c>
      <c r="Y15" s="237"/>
      <c r="Z15" s="253" t="s">
        <v>125</v>
      </c>
      <c r="AA15" s="237"/>
      <c r="AB15" s="253" t="s">
        <v>125</v>
      </c>
      <c r="AC15" s="237"/>
      <c r="AD15" s="253" t="s">
        <v>125</v>
      </c>
      <c r="AE15" s="237">
        <v>8.4</v>
      </c>
      <c r="AF15" s="253" t="s">
        <v>125</v>
      </c>
      <c r="AG15" s="237"/>
      <c r="AH15" s="253" t="s">
        <v>125</v>
      </c>
      <c r="AI15" s="237"/>
      <c r="AJ15" s="253" t="s">
        <v>125</v>
      </c>
      <c r="AK15" s="261"/>
      <c r="AL15" s="242" t="str">
        <f aca="true" t="shared" si="0" ref="AL15:AL46">"стр."&amp;C15</f>
        <v>стр.110</v>
      </c>
      <c r="AM15" s="194">
        <f aca="true" t="shared" si="1" ref="AM15:AM46">IF(J15&gt;=L15,"",L15-J15)</f>
      </c>
      <c r="AN15" s="194">
        <f aca="true" t="shared" si="2" ref="AN15:AN46">IF(K15&gt;=M15,"",M15-K15)</f>
      </c>
      <c r="AO15" s="194">
        <f aca="true" t="shared" si="3" ref="AO15:AO46">IF(U15&gt;=W15,0,W15-U15)</f>
        <v>0</v>
      </c>
      <c r="AP15" s="194" t="e">
        <f aca="true" t="shared" si="4" ref="AP15:AP46">IF(V15&gt;=X15,0,X15-V15)</f>
        <v>#VALUE!</v>
      </c>
      <c r="AQ15" s="194">
        <f aca="true" t="shared" si="5" ref="AQ15:AQ46">IF(Y15&gt;=AA15,0,AA15-Y15)</f>
        <v>0</v>
      </c>
      <c r="AR15" s="194">
        <f aca="true" t="shared" si="6" ref="AR15:AR46">IF(Z15&gt;=AB15,0,AB15-Z15)</f>
        <v>0</v>
      </c>
      <c r="AS15" s="261"/>
      <c r="AT15" s="262" t="s">
        <v>543</v>
      </c>
      <c r="AU15" s="262" t="s">
        <v>616</v>
      </c>
      <c r="AV15" s="262" t="s">
        <v>579</v>
      </c>
      <c r="AW15" s="262" t="s">
        <v>580</v>
      </c>
      <c r="AX15" s="262" t="s">
        <v>581</v>
      </c>
      <c r="AY15" s="262" t="s">
        <v>582</v>
      </c>
      <c r="AZ15" s="262" t="s">
        <v>33</v>
      </c>
      <c r="BA15" s="262" t="s">
        <v>34</v>
      </c>
      <c r="BB15" s="262" t="s">
        <v>35</v>
      </c>
      <c r="BC15" s="262" t="s">
        <v>36</v>
      </c>
      <c r="BD15" s="262" t="s">
        <v>37</v>
      </c>
      <c r="BE15" s="262" t="s">
        <v>38</v>
      </c>
      <c r="BF15" s="262" t="s">
        <v>620</v>
      </c>
      <c r="BG15" s="262" t="s">
        <v>621</v>
      </c>
      <c r="BH15" s="262" t="s">
        <v>622</v>
      </c>
      <c r="BI15" s="262" t="s">
        <v>583</v>
      </c>
      <c r="BJ15" s="262" t="s">
        <v>584</v>
      </c>
      <c r="BK15" s="262" t="s">
        <v>585</v>
      </c>
      <c r="BL15" s="262" t="s">
        <v>586</v>
      </c>
      <c r="BM15" s="262" t="s">
        <v>587</v>
      </c>
      <c r="BN15" s="262" t="s">
        <v>588</v>
      </c>
      <c r="BO15" s="262" t="s">
        <v>589</v>
      </c>
      <c r="BP15" s="262" t="s">
        <v>590</v>
      </c>
      <c r="BQ15" s="262" t="s">
        <v>591</v>
      </c>
      <c r="BR15" s="262" t="s">
        <v>592</v>
      </c>
      <c r="BS15" s="262" t="s">
        <v>593</v>
      </c>
      <c r="BT15" s="262" t="s">
        <v>594</v>
      </c>
      <c r="BU15" s="262" t="s">
        <v>595</v>
      </c>
      <c r="BV15" s="262" t="s">
        <v>596</v>
      </c>
      <c r="BW15" s="262" t="s">
        <v>597</v>
      </c>
      <c r="BX15" s="262" t="s">
        <v>598</v>
      </c>
      <c r="BY15" s="261"/>
    </row>
    <row r="16" spans="1:77" s="59" customFormat="1" ht="26.25">
      <c r="A16" s="257"/>
      <c r="B16" s="28" t="s">
        <v>528</v>
      </c>
      <c r="C16" s="32">
        <v>200</v>
      </c>
      <c r="D16" s="32" t="s">
        <v>79</v>
      </c>
      <c r="E16" s="119">
        <f>SUM(E17,E19:E20)</f>
        <v>280.3</v>
      </c>
      <c r="F16" s="120">
        <f aca="true" t="shared" si="7" ref="F16:F21">IF(E16&lt;&gt;0,G16/E16*1000,0)</f>
        <v>64439.17231537638</v>
      </c>
      <c r="G16" s="120">
        <f aca="true" t="shared" si="8" ref="G16:G21">SUM(I16,K16,O16,Q16)</f>
        <v>18062.3</v>
      </c>
      <c r="H16" s="119">
        <f>SUM(H17,H19:H20)</f>
        <v>252.3</v>
      </c>
      <c r="I16" s="119">
        <f aca="true" t="shared" si="9" ref="I16:Q16">SUM(I17,I19:I20)</f>
        <v>16709.3</v>
      </c>
      <c r="J16" s="119">
        <f t="shared" si="9"/>
        <v>0</v>
      </c>
      <c r="K16" s="119">
        <f t="shared" si="9"/>
        <v>0</v>
      </c>
      <c r="L16" s="119">
        <f t="shared" si="9"/>
        <v>0</v>
      </c>
      <c r="M16" s="119">
        <f t="shared" si="9"/>
        <v>0</v>
      </c>
      <c r="N16" s="119">
        <f t="shared" si="9"/>
        <v>28</v>
      </c>
      <c r="O16" s="119">
        <f t="shared" si="9"/>
        <v>1353</v>
      </c>
      <c r="P16" s="119">
        <f t="shared" si="9"/>
        <v>0</v>
      </c>
      <c r="Q16" s="119">
        <f t="shared" si="9"/>
        <v>0</v>
      </c>
      <c r="R16" s="119">
        <f>SUM(R17,R19:R20)</f>
        <v>296.6</v>
      </c>
      <c r="S16" s="120">
        <f aca="true" t="shared" si="10" ref="S16:S21">IF(R16&lt;&gt;0,T16/R16*1000,0)</f>
        <v>61649.69656102494</v>
      </c>
      <c r="T16" s="120">
        <f aca="true" t="shared" si="11" ref="T16:T21">SUM(V16,Z16,AD16,AF16)</f>
        <v>18285.3</v>
      </c>
      <c r="U16" s="119">
        <f aca="true" t="shared" si="12" ref="U16:AJ16">SUM(U17,U19:U20)</f>
        <v>252.3</v>
      </c>
      <c r="V16" s="119">
        <f t="shared" si="12"/>
        <v>16709.3</v>
      </c>
      <c r="W16" s="119">
        <f t="shared" si="12"/>
        <v>0</v>
      </c>
      <c r="X16" s="119">
        <f t="shared" si="12"/>
        <v>0</v>
      </c>
      <c r="Y16" s="119">
        <f t="shared" si="12"/>
        <v>0</v>
      </c>
      <c r="Z16" s="119">
        <f t="shared" si="12"/>
        <v>0</v>
      </c>
      <c r="AA16" s="119">
        <f t="shared" si="12"/>
        <v>0</v>
      </c>
      <c r="AB16" s="119">
        <f t="shared" si="12"/>
        <v>0</v>
      </c>
      <c r="AC16" s="119">
        <f t="shared" si="12"/>
        <v>28.1</v>
      </c>
      <c r="AD16" s="119">
        <f t="shared" si="12"/>
        <v>1354.2</v>
      </c>
      <c r="AE16" s="119">
        <f t="shared" si="12"/>
        <v>16.2</v>
      </c>
      <c r="AF16" s="119">
        <f t="shared" si="12"/>
        <v>221.79999999999995</v>
      </c>
      <c r="AG16" s="119">
        <f t="shared" si="12"/>
        <v>0</v>
      </c>
      <c r="AH16" s="119">
        <f t="shared" si="12"/>
        <v>0</v>
      </c>
      <c r="AI16" s="119">
        <f t="shared" si="12"/>
        <v>0</v>
      </c>
      <c r="AJ16" s="119">
        <f t="shared" si="12"/>
        <v>2590.6</v>
      </c>
      <c r="AK16" s="132"/>
      <c r="AL16" s="137" t="str">
        <f t="shared" si="0"/>
        <v>стр.200</v>
      </c>
      <c r="AM16" s="194">
        <f t="shared" si="1"/>
      </c>
      <c r="AN16" s="194">
        <f t="shared" si="2"/>
      </c>
      <c r="AO16" s="194">
        <f t="shared" si="3"/>
        <v>0</v>
      </c>
      <c r="AP16" s="194">
        <f t="shared" si="4"/>
        <v>0</v>
      </c>
      <c r="AQ16" s="194">
        <f t="shared" si="5"/>
        <v>0</v>
      </c>
      <c r="AR16" s="194">
        <f t="shared" si="6"/>
        <v>0</v>
      </c>
      <c r="AS16" s="132"/>
      <c r="AT16" s="195" t="s">
        <v>619</v>
      </c>
      <c r="AU16" s="193">
        <f>IF(G16&lt;=Мероприятия!G73,"",ROUND(G16-Мероприятия!G73,2))</f>
        <v>10896.1</v>
      </c>
      <c r="AV16" s="172" t="s">
        <v>125</v>
      </c>
      <c r="AW16" s="193">
        <f>IF(I16&lt;=Мероприятия!I73,"",ROUND(I16-Мероприятия!I73,2))</f>
        <v>10243.1</v>
      </c>
      <c r="AX16" s="172" t="s">
        <v>125</v>
      </c>
      <c r="AY16" s="193">
        <f>IF(K16&lt;=Мероприятия!K73,"",ROUND(K16-Мероприятия!K73,2))</f>
      </c>
      <c r="AZ16" s="172" t="s">
        <v>125</v>
      </c>
      <c r="BA16" s="193">
        <f>IF(M16&lt;=Мероприятия!M73,"",ROUND(M16-Мероприятия!M73,2))</f>
      </c>
      <c r="BB16" s="172" t="s">
        <v>125</v>
      </c>
      <c r="BC16" s="193">
        <f>IF(O16&lt;=Мероприятия!O73,"",ROUND(O16-Мероприятия!O73,2))</f>
        <v>653</v>
      </c>
      <c r="BD16" s="172" t="s">
        <v>125</v>
      </c>
      <c r="BE16" s="193">
        <f>IF(Q16&lt;=Мероприятия!Q73,"",ROUND(Q16-Мероприятия!Q73,2))</f>
      </c>
      <c r="BF16" s="172" t="s">
        <v>125</v>
      </c>
      <c r="BG16" s="172" t="s">
        <v>125</v>
      </c>
      <c r="BH16" s="193">
        <f>IF(T16&lt;=Мероприятия!T73,"",ROUND(T16-Мероприятия!T73,2))</f>
        <v>10976.2</v>
      </c>
      <c r="BI16" s="172" t="s">
        <v>125</v>
      </c>
      <c r="BJ16" s="193">
        <f>IF(V16&lt;=Мероприятия!V73,"",ROUND(V16-Мероприятия!V73,2))</f>
        <v>10243.1</v>
      </c>
      <c r="BK16" s="172" t="s">
        <v>125</v>
      </c>
      <c r="BL16" s="193">
        <f>IF(X16&lt;=Мероприятия!X73,"",ROUND(X16-Мероприятия!X73,2))</f>
      </c>
      <c r="BM16" s="172" t="s">
        <v>125</v>
      </c>
      <c r="BN16" s="193">
        <f>IF(Z16&lt;=Мероприятия!Z73,"",ROUND(Z16-Мероприятия!Z73,2))</f>
      </c>
      <c r="BO16" s="172" t="s">
        <v>125</v>
      </c>
      <c r="BP16" s="193">
        <f>IF(AB16&lt;=Мероприятия!AB73,"",ROUND(AB16-Мероприятия!AB73,2))</f>
      </c>
      <c r="BQ16" s="172" t="s">
        <v>125</v>
      </c>
      <c r="BR16" s="193">
        <f>IF(AD16&lt;=Мероприятия!AD73,"",ROUND(AD16-Мероприятия!AD73,2))</f>
        <v>654</v>
      </c>
      <c r="BS16" s="172" t="s">
        <v>125</v>
      </c>
      <c r="BT16" s="193">
        <f>IF(AF16&lt;=Мероприятия!AF73,"",ROUND(AF16-Мероприятия!AF73,2))</f>
        <v>79.1</v>
      </c>
      <c r="BU16" s="172" t="s">
        <v>125</v>
      </c>
      <c r="BV16" s="193">
        <f>IF(AH16&lt;=Мероприятия!AH73,"",ROUND(AH16-Мероприятия!AH73,2))</f>
      </c>
      <c r="BW16" s="172" t="s">
        <v>125</v>
      </c>
      <c r="BX16" s="193">
        <f>IF(AJ16&lt;=Мероприятия!AJ73,"",ROUND(AJ16-Мероприятия!AJ73,2))</f>
        <v>2590.6</v>
      </c>
      <c r="BY16" s="132"/>
    </row>
    <row r="17" spans="1:77" s="59" customFormat="1" ht="24">
      <c r="A17" s="257"/>
      <c r="B17" s="33" t="s">
        <v>563</v>
      </c>
      <c r="C17" s="257">
        <v>210</v>
      </c>
      <c r="D17" s="257" t="s">
        <v>79</v>
      </c>
      <c r="E17" s="115">
        <f>SUM(H17,J17,N17,P17)</f>
        <v>280.3</v>
      </c>
      <c r="F17" s="115">
        <f t="shared" si="7"/>
        <v>64439.17231537638</v>
      </c>
      <c r="G17" s="115">
        <f t="shared" si="8"/>
        <v>18062.3</v>
      </c>
      <c r="H17" s="116">
        <f>Мероприятия!H74</f>
        <v>252.3</v>
      </c>
      <c r="I17" s="116">
        <f>Мероприятия!I74+Мероприятия!I86+Мероприятия!I90+Мероприятия!I93+Мероприятия!I98+Мероприятия!I123+Мероприятия!I128+Мероприятия!I131+31.7</f>
        <v>16709.3</v>
      </c>
      <c r="J17" s="116"/>
      <c r="K17" s="116"/>
      <c r="L17" s="116"/>
      <c r="M17" s="116"/>
      <c r="N17" s="116">
        <v>28</v>
      </c>
      <c r="O17" s="116">
        <f>Мероприятия!O74+Мероприятия!O86+Мероприятия!O90+Мероприятия!O93+Мероприятия!O98</f>
        <v>1353</v>
      </c>
      <c r="P17" s="116"/>
      <c r="Q17" s="116"/>
      <c r="R17" s="115">
        <f>SUM(U17,Y17,AC17,AE17)</f>
        <v>296.6</v>
      </c>
      <c r="S17" s="115">
        <f t="shared" si="10"/>
        <v>61649.69656102494</v>
      </c>
      <c r="T17" s="115">
        <f t="shared" si="11"/>
        <v>18285.3</v>
      </c>
      <c r="U17" s="237">
        <f>Мероприятия!U74</f>
        <v>252.3</v>
      </c>
      <c r="V17" s="237">
        <v>16709.3</v>
      </c>
      <c r="W17" s="116"/>
      <c r="X17" s="116"/>
      <c r="Y17" s="116"/>
      <c r="Z17" s="116"/>
      <c r="AA17" s="116"/>
      <c r="AB17" s="116"/>
      <c r="AC17" s="237">
        <v>28.1</v>
      </c>
      <c r="AD17" s="237">
        <f>Мероприятия!AD74+Мероприятия!AD86+Мероприятия!AD90+Мероприятия!AD93+Мероприятия!AD98</f>
        <v>1354.2</v>
      </c>
      <c r="AE17" s="237">
        <v>16.2</v>
      </c>
      <c r="AF17" s="237">
        <f>Мероприятия!AF74+Мероприятия!AF86+Мероприятия!AF90+Мероприятия!AF93+Мероприятия!AF98</f>
        <v>221.79999999999995</v>
      </c>
      <c r="AG17" s="116"/>
      <c r="AH17" s="116"/>
      <c r="AI17" s="116"/>
      <c r="AJ17" s="116">
        <v>2590.6</v>
      </c>
      <c r="AK17" s="132"/>
      <c r="AL17" s="137" t="str">
        <f t="shared" si="0"/>
        <v>стр.210</v>
      </c>
      <c r="AM17" s="194">
        <f t="shared" si="1"/>
      </c>
      <c r="AN17" s="194">
        <f t="shared" si="2"/>
      </c>
      <c r="AO17" s="194">
        <f t="shared" si="3"/>
        <v>0</v>
      </c>
      <c r="AP17" s="194">
        <f t="shared" si="4"/>
        <v>0</v>
      </c>
      <c r="AQ17" s="194">
        <f t="shared" si="5"/>
        <v>0</v>
      </c>
      <c r="AR17" s="194">
        <f t="shared" si="6"/>
        <v>0</v>
      </c>
      <c r="AS17" s="132"/>
      <c r="AT17" s="195" t="s">
        <v>624</v>
      </c>
      <c r="AU17" s="193">
        <f>IF(G17&lt;=(Мероприятия!G74+Мероприятия!G75+Мероприятия!G76+Мероприятия!G77),"",ROUND(G17-(Мероприятия!G74+Мероприятия!G75+Мероприятия!G76+Мероприятия!G77),2))</f>
        <v>10896.1</v>
      </c>
      <c r="AV17" s="172" t="s">
        <v>125</v>
      </c>
      <c r="AW17" s="193">
        <f>IF(I17&lt;=(Мероприятия!I74+Мероприятия!I75+Мероприятия!I76+Мероприятия!I77),"",ROUND(I17-(Мероприятия!I74+Мероприятия!I75+Мероприятия!I76+Мероприятия!I77),2))</f>
        <v>10243.1</v>
      </c>
      <c r="AX17" s="172" t="s">
        <v>125</v>
      </c>
      <c r="AY17" s="193">
        <f>IF(K17&lt;=(Мероприятия!K74+Мероприятия!K75+Мероприятия!K76+Мероприятия!K77),"",ROUND(K17-(Мероприятия!K74+Мероприятия!K75+Мероприятия!K76+Мероприятия!K77),2))</f>
      </c>
      <c r="AZ17" s="172" t="s">
        <v>125</v>
      </c>
      <c r="BA17" s="193">
        <f>IF(M17&lt;=(Мероприятия!M74+Мероприятия!M75+Мероприятия!M76+Мероприятия!M77),"",ROUND(M17-(Мероприятия!M74+Мероприятия!M75+Мероприятия!M76+Мероприятия!M77),2))</f>
      </c>
      <c r="BB17" s="172" t="s">
        <v>125</v>
      </c>
      <c r="BC17" s="193">
        <f>IF(O17&lt;=(Мероприятия!O74+Мероприятия!O75+Мероприятия!O76+Мероприятия!O77),"",ROUND(O17-(Мероприятия!O74+Мероприятия!O75+Мероприятия!O76+Мероприятия!O77),2))</f>
        <v>653</v>
      </c>
      <c r="BD17" s="172" t="s">
        <v>125</v>
      </c>
      <c r="BE17" s="193">
        <f>IF(Q17&lt;=(Мероприятия!Q74+Мероприятия!Q75+Мероприятия!Q76+Мероприятия!Q77),"",ROUND(Q17-(Мероприятия!Q74+Мероприятия!Q75+Мероприятия!Q76+Мероприятия!Q77),2))</f>
      </c>
      <c r="BF17" s="172" t="s">
        <v>125</v>
      </c>
      <c r="BG17" s="172" t="s">
        <v>125</v>
      </c>
      <c r="BH17" s="193">
        <f>IF(T17&lt;=(Мероприятия!T74+Мероприятия!T75+Мероприятия!T76+Мероприятия!T77),"",ROUND(T17-(Мероприятия!T74+Мероприятия!T75+Мероприятия!T76+Мероприятия!T77),2))</f>
        <v>10976.2</v>
      </c>
      <c r="BI17" s="172" t="s">
        <v>125</v>
      </c>
      <c r="BJ17" s="193">
        <f>IF(V17&lt;=(Мероприятия!V74+Мероприятия!V75+Мероприятия!V76+Мероприятия!V77),"",ROUND(V17-(Мероприятия!V74+Мероприятия!V75+Мероприятия!V76+Мероприятия!V77),2))</f>
        <v>10243.1</v>
      </c>
      <c r="BK17" s="172" t="s">
        <v>125</v>
      </c>
      <c r="BL17" s="193">
        <f>IF(X17&lt;=(Мероприятия!X74+Мероприятия!X75+Мероприятия!X76+Мероприятия!X77),"",ROUND(X17-(Мероприятия!X74+Мероприятия!X75+Мероприятия!X76+Мероприятия!X77),2))</f>
      </c>
      <c r="BM17" s="172" t="s">
        <v>125</v>
      </c>
      <c r="BN17" s="193">
        <f>IF(Z17&lt;=(Мероприятия!Z74+Мероприятия!Z75+Мероприятия!Z76+Мероприятия!Z77),"",ROUND(Z17-(Мероприятия!Z74+Мероприятия!Z75+Мероприятия!Z76+Мероприятия!Z77),2))</f>
      </c>
      <c r="BO17" s="172" t="s">
        <v>125</v>
      </c>
      <c r="BP17" s="193">
        <f>IF(AB17&lt;=(Мероприятия!AB74+Мероприятия!AB75+Мероприятия!AB76+Мероприятия!AB77),"",ROUND(AB17-(Мероприятия!AB74+Мероприятия!AB75+Мероприятия!AB76+Мероприятия!AB77),2))</f>
      </c>
      <c r="BQ17" s="172" t="s">
        <v>125</v>
      </c>
      <c r="BR17" s="193">
        <f>IF(AD17&lt;=(Мероприятия!AD74+Мероприятия!AD75+Мероприятия!AD76+Мероприятия!AD77),"",ROUND(AD17-(Мероприятия!AD74+Мероприятия!AD75+Мероприятия!AD76+Мероприятия!AD77),2))</f>
        <v>654</v>
      </c>
      <c r="BS17" s="172" t="s">
        <v>125</v>
      </c>
      <c r="BT17" s="193">
        <f>IF(AF17&lt;=(Мероприятия!AF74+Мероприятия!AF75+Мероприятия!AF76+Мероприятия!AF77),"",ROUND(AF17-(Мероприятия!AF74+Мероприятия!AF75+Мероприятия!AF76+Мероприятия!AF77),2))</f>
        <v>79.1</v>
      </c>
      <c r="BU17" s="172" t="s">
        <v>125</v>
      </c>
      <c r="BV17" s="193">
        <f>IF(AH17&lt;=(Мероприятия!AH74+Мероприятия!AH75+Мероприятия!AH76+Мероприятия!AH77),"",ROUND(AH17-(Мероприятия!AH74+Мероприятия!AH75+Мероприятия!AH76+Мероприятия!AH77),2))</f>
      </c>
      <c r="BW17" s="172" t="s">
        <v>125</v>
      </c>
      <c r="BX17" s="193">
        <f>IF(AJ17&lt;=(Мероприятия!AJ74+Мероприятия!AJ75+Мероприятия!AJ76+Мероприятия!AJ77),"",ROUND(AJ17-(Мероприятия!AJ74+Мероприятия!AJ75+Мероприятия!AJ76+Мероприятия!AJ77),2))</f>
        <v>2590.6</v>
      </c>
      <c r="BY17" s="132"/>
    </row>
    <row r="18" spans="1:77" s="59" customFormat="1" ht="66" hidden="1">
      <c r="A18" s="257"/>
      <c r="B18" s="34" t="s">
        <v>633</v>
      </c>
      <c r="C18" s="257">
        <v>211</v>
      </c>
      <c r="D18" s="257" t="s">
        <v>79</v>
      </c>
      <c r="E18" s="115">
        <f>SUM(H18,J18,N18,P18)</f>
        <v>0</v>
      </c>
      <c r="F18" s="115">
        <f t="shared" si="7"/>
        <v>0</v>
      </c>
      <c r="G18" s="115">
        <f t="shared" si="8"/>
        <v>0</v>
      </c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5">
        <f>SUM(U18,Y18,AC18,AE18)</f>
        <v>0</v>
      </c>
      <c r="S18" s="115">
        <f t="shared" si="10"/>
        <v>0</v>
      </c>
      <c r="T18" s="115">
        <f t="shared" si="11"/>
        <v>0</v>
      </c>
      <c r="U18" s="237"/>
      <c r="V18" s="237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32"/>
      <c r="AL18" s="137" t="str">
        <f t="shared" si="0"/>
        <v>стр.211</v>
      </c>
      <c r="AM18" s="194">
        <f t="shared" si="1"/>
      </c>
      <c r="AN18" s="194">
        <f t="shared" si="2"/>
      </c>
      <c r="AO18" s="194">
        <f t="shared" si="3"/>
        <v>0</v>
      </c>
      <c r="AP18" s="194">
        <f t="shared" si="4"/>
        <v>0</v>
      </c>
      <c r="AQ18" s="194">
        <f t="shared" si="5"/>
        <v>0</v>
      </c>
      <c r="AR18" s="194">
        <f t="shared" si="6"/>
        <v>0</v>
      </c>
      <c r="AS18" s="132"/>
      <c r="AT18" s="196" t="s">
        <v>626</v>
      </c>
      <c r="AU18" s="193">
        <f>IF(G17&gt;=G18,"",ROUND(G17-G18,2))</f>
      </c>
      <c r="AV18" s="193">
        <f aca="true" t="shared" si="13" ref="AV18:BX18">IF(H17&gt;=H18,"",ROUND(H17-H18,2))</f>
      </c>
      <c r="AW18" s="193">
        <f t="shared" si="13"/>
      </c>
      <c r="AX18" s="193">
        <f t="shared" si="13"/>
      </c>
      <c r="AY18" s="193">
        <f t="shared" si="13"/>
      </c>
      <c r="AZ18" s="193">
        <f t="shared" si="13"/>
      </c>
      <c r="BA18" s="193">
        <f t="shared" si="13"/>
      </c>
      <c r="BB18" s="193">
        <f t="shared" si="13"/>
      </c>
      <c r="BC18" s="193">
        <f t="shared" si="13"/>
      </c>
      <c r="BD18" s="193">
        <f t="shared" si="13"/>
      </c>
      <c r="BE18" s="193">
        <f t="shared" si="13"/>
      </c>
      <c r="BF18" s="193">
        <f t="shared" si="13"/>
      </c>
      <c r="BG18" s="193">
        <f t="shared" si="13"/>
      </c>
      <c r="BH18" s="193">
        <f t="shared" si="13"/>
      </c>
      <c r="BI18" s="193">
        <f t="shared" si="13"/>
      </c>
      <c r="BJ18" s="193">
        <f t="shared" si="13"/>
      </c>
      <c r="BK18" s="193">
        <f t="shared" si="13"/>
      </c>
      <c r="BL18" s="193">
        <f t="shared" si="13"/>
      </c>
      <c r="BM18" s="193">
        <f t="shared" si="13"/>
      </c>
      <c r="BN18" s="193">
        <f t="shared" si="13"/>
      </c>
      <c r="BO18" s="193">
        <f t="shared" si="13"/>
      </c>
      <c r="BP18" s="193">
        <f t="shared" si="13"/>
      </c>
      <c r="BQ18" s="193">
        <f t="shared" si="13"/>
      </c>
      <c r="BR18" s="193">
        <f t="shared" si="13"/>
      </c>
      <c r="BS18" s="193">
        <f t="shared" si="13"/>
      </c>
      <c r="BT18" s="193">
        <f t="shared" si="13"/>
      </c>
      <c r="BU18" s="193">
        <f t="shared" si="13"/>
      </c>
      <c r="BV18" s="193">
        <f t="shared" si="13"/>
      </c>
      <c r="BW18" s="193">
        <f t="shared" si="13"/>
      </c>
      <c r="BX18" s="193">
        <f t="shared" si="13"/>
      </c>
      <c r="BY18" s="132"/>
    </row>
    <row r="19" spans="1:77" s="59" customFormat="1" ht="24" hidden="1">
      <c r="A19" s="33"/>
      <c r="B19" s="33" t="s">
        <v>565</v>
      </c>
      <c r="C19" s="257">
        <v>220</v>
      </c>
      <c r="D19" s="257" t="s">
        <v>79</v>
      </c>
      <c r="E19" s="115">
        <f>SUM(H19,J19,N19,P19)</f>
        <v>0</v>
      </c>
      <c r="F19" s="115">
        <f t="shared" si="7"/>
        <v>0</v>
      </c>
      <c r="G19" s="115">
        <f t="shared" si="8"/>
        <v>0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5">
        <f>SUM(U19,Y19,AC19,AE19)</f>
        <v>0</v>
      </c>
      <c r="S19" s="115">
        <f t="shared" si="10"/>
        <v>0</v>
      </c>
      <c r="T19" s="115">
        <f t="shared" si="11"/>
        <v>0</v>
      </c>
      <c r="U19" s="237"/>
      <c r="V19" s="237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32"/>
      <c r="AL19" s="137" t="str">
        <f t="shared" si="0"/>
        <v>стр.220</v>
      </c>
      <c r="AM19" s="194">
        <f t="shared" si="1"/>
      </c>
      <c r="AN19" s="194">
        <f t="shared" si="2"/>
      </c>
      <c r="AO19" s="194">
        <f t="shared" si="3"/>
        <v>0</v>
      </c>
      <c r="AP19" s="194">
        <f t="shared" si="4"/>
        <v>0</v>
      </c>
      <c r="AQ19" s="194">
        <f t="shared" si="5"/>
        <v>0</v>
      </c>
      <c r="AR19" s="194">
        <f t="shared" si="6"/>
        <v>0</v>
      </c>
      <c r="AS19" s="132"/>
      <c r="AT19" s="195" t="s">
        <v>623</v>
      </c>
      <c r="AU19" s="193">
        <f>IF(G19&lt;=(SUM(Мероприятия!G78:G84)),"",ROUND(G19-(SUM(Мероприятия!G78:G84)),2))</f>
      </c>
      <c r="AV19" s="172" t="s">
        <v>125</v>
      </c>
      <c r="AW19" s="193">
        <f>IF(I19&lt;=(SUM(Мероприятия!I78:I84)),"",ROUND(I19-(SUM(Мероприятия!I78:I84)),2))</f>
      </c>
      <c r="AX19" s="172" t="s">
        <v>125</v>
      </c>
      <c r="AY19" s="193">
        <f>IF(K19&lt;=(SUM(Мероприятия!K78:K84)),"",ROUND(K19-(SUM(Мероприятия!K78:K84)),2))</f>
      </c>
      <c r="AZ19" s="172" t="s">
        <v>125</v>
      </c>
      <c r="BA19" s="193">
        <f>IF(M19&lt;=(SUM(Мероприятия!M78:M84)),"",ROUND(M19-(SUM(Мероприятия!M78:M84)),2))</f>
      </c>
      <c r="BB19" s="172" t="s">
        <v>125</v>
      </c>
      <c r="BC19" s="193">
        <f>IF(O19&lt;=(SUM(Мероприятия!O78:O84)),"",ROUND(O19-(SUM(Мероприятия!O78:O84)),2))</f>
      </c>
      <c r="BD19" s="172" t="s">
        <v>125</v>
      </c>
      <c r="BE19" s="193">
        <f>IF(Q19&lt;=(SUM(Мероприятия!Q78:Q84)),"",ROUND(Q19-(SUM(Мероприятия!Q78:Q84)),2))</f>
      </c>
      <c r="BF19" s="172" t="s">
        <v>125</v>
      </c>
      <c r="BG19" s="172" t="s">
        <v>125</v>
      </c>
      <c r="BH19" s="193">
        <f>IF(T19&lt;=(SUM(Мероприятия!T78:T84)),"",ROUND(T19-(SUM(Мероприятия!T78:T84)),2))</f>
      </c>
      <c r="BI19" s="172" t="s">
        <v>125</v>
      </c>
      <c r="BJ19" s="193">
        <f>IF(V19&lt;=(SUM(Мероприятия!V78:V84)),"",ROUND(V19-(SUM(Мероприятия!V78:V84)),2))</f>
      </c>
      <c r="BK19" s="172" t="s">
        <v>125</v>
      </c>
      <c r="BL19" s="193">
        <f>IF(X19&lt;=(SUM(Мероприятия!X78:X84)),"",ROUND(X19-(SUM(Мероприятия!X78:X84)),2))</f>
      </c>
      <c r="BM19" s="172" t="s">
        <v>125</v>
      </c>
      <c r="BN19" s="193">
        <f>IF(Z19&lt;=(SUM(Мероприятия!Z78:Z84)),"",ROUND(Z19-(SUM(Мероприятия!Z78:Z84)),2))</f>
      </c>
      <c r="BO19" s="172" t="s">
        <v>125</v>
      </c>
      <c r="BP19" s="193">
        <f>IF(AB19&lt;=(SUM(Мероприятия!AB78:AB84)),"",ROUND(AB19-(SUM(Мероприятия!AB78:AB84)),2))</f>
      </c>
      <c r="BQ19" s="172" t="s">
        <v>125</v>
      </c>
      <c r="BR19" s="193">
        <f>IF(AD19&lt;=(SUM(Мероприятия!AD78:AD84)),"",ROUND(AD19-(SUM(Мероприятия!AD78:AD84)),2))</f>
      </c>
      <c r="BS19" s="172" t="s">
        <v>125</v>
      </c>
      <c r="BT19" s="193">
        <f>IF(AF19&lt;=(SUM(Мероприятия!AF78:AF84)),"",ROUND(AF19-(SUM(Мероприятия!AF78:AF84)),2))</f>
      </c>
      <c r="BU19" s="172" t="s">
        <v>125</v>
      </c>
      <c r="BV19" s="193">
        <f>IF(AH19&lt;=(SUM(Мероприятия!AH78:AH84)),"",ROUND(AH19-(SUM(Мероприятия!AH78:AH84)),2))</f>
      </c>
      <c r="BW19" s="172" t="s">
        <v>125</v>
      </c>
      <c r="BX19" s="193">
        <f>IF(AJ19&lt;=(SUM(Мероприятия!AJ78:AJ84)),"",ROUND(AJ19-(SUM(Мероприятия!AJ78:AJ84)),2))</f>
      </c>
      <c r="BY19" s="132"/>
    </row>
    <row r="20" spans="1:77" s="59" customFormat="1" ht="24" hidden="1">
      <c r="A20" s="257"/>
      <c r="B20" s="33" t="s">
        <v>564</v>
      </c>
      <c r="C20" s="257">
        <v>230</v>
      </c>
      <c r="D20" s="257" t="s">
        <v>79</v>
      </c>
      <c r="E20" s="115">
        <f>SUM(H20,J20,N20,P20)</f>
        <v>0</v>
      </c>
      <c r="F20" s="115">
        <f t="shared" si="7"/>
        <v>0</v>
      </c>
      <c r="G20" s="115">
        <f t="shared" si="8"/>
        <v>0</v>
      </c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5">
        <f>SUM(U20,Y20,AC20,AE20)</f>
        <v>0</v>
      </c>
      <c r="S20" s="115">
        <f t="shared" si="10"/>
        <v>0</v>
      </c>
      <c r="T20" s="115">
        <f t="shared" si="11"/>
        <v>0</v>
      </c>
      <c r="U20" s="237"/>
      <c r="V20" s="237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32"/>
      <c r="AL20" s="137" t="str">
        <f t="shared" si="0"/>
        <v>стр.230</v>
      </c>
      <c r="AM20" s="194">
        <f t="shared" si="1"/>
      </c>
      <c r="AN20" s="194">
        <f t="shared" si="2"/>
      </c>
      <c r="AO20" s="194">
        <f t="shared" si="3"/>
        <v>0</v>
      </c>
      <c r="AP20" s="194">
        <f t="shared" si="4"/>
        <v>0</v>
      </c>
      <c r="AQ20" s="194">
        <f t="shared" si="5"/>
        <v>0</v>
      </c>
      <c r="AR20" s="194">
        <f t="shared" si="6"/>
        <v>0</v>
      </c>
      <c r="AS20" s="132"/>
      <c r="AT20" s="195" t="s">
        <v>625</v>
      </c>
      <c r="AU20" s="193">
        <f>IF(G20&lt;=Мероприятия!G85,"",ROUND(G20-Мероприятия!G85,2))</f>
      </c>
      <c r="AV20" s="172" t="s">
        <v>125</v>
      </c>
      <c r="AW20" s="193">
        <f>IF(I20&lt;=Мероприятия!I85,"",ROUND(I20-Мероприятия!I85,2))</f>
      </c>
      <c r="AX20" s="172" t="s">
        <v>125</v>
      </c>
      <c r="AY20" s="193">
        <f>IF(K20&lt;=Мероприятия!K85,"",ROUND(K20-Мероприятия!K85,2))</f>
      </c>
      <c r="AZ20" s="172" t="s">
        <v>125</v>
      </c>
      <c r="BA20" s="193">
        <f>IF(M20&lt;=Мероприятия!M85,"",ROUND(M20-Мероприятия!M85,2))</f>
      </c>
      <c r="BB20" s="172" t="s">
        <v>125</v>
      </c>
      <c r="BC20" s="193">
        <f>IF(O20&lt;=Мероприятия!O85,"",ROUND(O20-Мероприятия!O85,2))</f>
      </c>
      <c r="BD20" s="172" t="s">
        <v>125</v>
      </c>
      <c r="BE20" s="193">
        <f>IF(Q20&lt;=Мероприятия!Q85,"",ROUND(Q20-Мероприятия!Q85,2))</f>
      </c>
      <c r="BF20" s="172" t="s">
        <v>125</v>
      </c>
      <c r="BG20" s="172" t="s">
        <v>125</v>
      </c>
      <c r="BH20" s="193">
        <f>IF(T20&lt;=Мероприятия!T85,"",ROUND(T20-Мероприятия!T85,2))</f>
      </c>
      <c r="BI20" s="172" t="s">
        <v>125</v>
      </c>
      <c r="BJ20" s="193">
        <f>IF(V20&lt;=Мероприятия!V85,"",ROUND(V20-Мероприятия!V85,2))</f>
      </c>
      <c r="BK20" s="172" t="s">
        <v>125</v>
      </c>
      <c r="BL20" s="193">
        <f>IF(X20&lt;=Мероприятия!X85,"",ROUND(X20-Мероприятия!X85,2))</f>
      </c>
      <c r="BM20" s="172" t="s">
        <v>125</v>
      </c>
      <c r="BN20" s="193">
        <f>IF(Z20&lt;=Мероприятия!Z85,"",ROUND(Z20-Мероприятия!Z85,2))</f>
      </c>
      <c r="BO20" s="172" t="s">
        <v>125</v>
      </c>
      <c r="BP20" s="193">
        <f>IF(AB20&lt;=Мероприятия!AB85,"",ROUND(AB20-Мероприятия!AB85,2))</f>
      </c>
      <c r="BQ20" s="172" t="s">
        <v>125</v>
      </c>
      <c r="BR20" s="193">
        <f>IF(AD20&lt;=Мероприятия!AD85,"",ROUND(AD20-Мероприятия!AD85,2))</f>
      </c>
      <c r="BS20" s="172" t="s">
        <v>125</v>
      </c>
      <c r="BT20" s="193">
        <f>IF(AF20&lt;=Мероприятия!AF85,"",ROUND(AF20-Мероприятия!AF85,2))</f>
      </c>
      <c r="BU20" s="172" t="s">
        <v>125</v>
      </c>
      <c r="BV20" s="193">
        <f>IF(AH20&lt;=Мероприятия!AH85,"",ROUND(AH20-Мероприятия!AH85,2))</f>
      </c>
      <c r="BW20" s="172" t="s">
        <v>125</v>
      </c>
      <c r="BX20" s="193">
        <f>IF(AJ20&lt;=Мероприятия!AJ85,"",ROUND(AJ20-Мероприятия!AJ85,2))</f>
      </c>
      <c r="BY20" s="132"/>
    </row>
    <row r="21" spans="1:77" s="59" customFormat="1" ht="12.75">
      <c r="A21" s="257"/>
      <c r="B21" s="28" t="s">
        <v>251</v>
      </c>
      <c r="C21" s="32">
        <v>300</v>
      </c>
      <c r="D21" s="32" t="s">
        <v>79</v>
      </c>
      <c r="E21" s="115">
        <f>SUM(H21,J21,N21,P21)</f>
        <v>4</v>
      </c>
      <c r="F21" s="115">
        <f t="shared" si="7"/>
        <v>0</v>
      </c>
      <c r="G21" s="115">
        <f t="shared" si="8"/>
        <v>0</v>
      </c>
      <c r="H21" s="116">
        <f>Мероприятия!H86</f>
        <v>4</v>
      </c>
      <c r="I21" s="116"/>
      <c r="J21" s="116"/>
      <c r="K21" s="116"/>
      <c r="L21" s="116"/>
      <c r="M21" s="116"/>
      <c r="N21" s="116"/>
      <c r="O21" s="116"/>
      <c r="P21" s="116"/>
      <c r="Q21" s="116"/>
      <c r="R21" s="115">
        <f>SUM(U21,Y21,AC21,AE21)</f>
        <v>4.7</v>
      </c>
      <c r="S21" s="115">
        <f t="shared" si="10"/>
        <v>0</v>
      </c>
      <c r="T21" s="115">
        <f t="shared" si="11"/>
        <v>0</v>
      </c>
      <c r="U21" s="237">
        <f>Мероприятия!U86</f>
        <v>4</v>
      </c>
      <c r="V21" s="237"/>
      <c r="W21" s="116"/>
      <c r="X21" s="116"/>
      <c r="Y21" s="116"/>
      <c r="Z21" s="116"/>
      <c r="AA21" s="116"/>
      <c r="AB21" s="116"/>
      <c r="AC21" s="116"/>
      <c r="AD21" s="116"/>
      <c r="AE21" s="116">
        <v>0.7</v>
      </c>
      <c r="AF21" s="216"/>
      <c r="AG21" s="116"/>
      <c r="AH21" s="116"/>
      <c r="AI21" s="116"/>
      <c r="AJ21" s="116"/>
      <c r="AK21" s="132"/>
      <c r="AL21" s="137" t="str">
        <f t="shared" si="0"/>
        <v>стр.300</v>
      </c>
      <c r="AM21" s="194">
        <f t="shared" si="1"/>
      </c>
      <c r="AN21" s="194">
        <f t="shared" si="2"/>
      </c>
      <c r="AO21" s="194">
        <f t="shared" si="3"/>
        <v>0</v>
      </c>
      <c r="AP21" s="194">
        <f t="shared" si="4"/>
        <v>0</v>
      </c>
      <c r="AQ21" s="194">
        <f t="shared" si="5"/>
        <v>0</v>
      </c>
      <c r="AR21" s="194">
        <f t="shared" si="6"/>
        <v>0</v>
      </c>
      <c r="AS21" s="132"/>
      <c r="AT21" s="391" t="s">
        <v>627</v>
      </c>
      <c r="AU21" s="392">
        <f>IF(G21&lt;=Мероприятия!G86,"",ROUND(G21-Мероприятия!G86,2))</f>
      </c>
      <c r="AV21" s="393" t="s">
        <v>125</v>
      </c>
      <c r="AW21" s="392">
        <f>IF(I21&lt;=Мероприятия!I86,"",ROUND(I21-Мероприятия!I86,2))</f>
      </c>
      <c r="AX21" s="393" t="s">
        <v>125</v>
      </c>
      <c r="AY21" s="392">
        <f>IF(K21&lt;=Мероприятия!K86,"",ROUND(K21-Мероприятия!K86,2))</f>
      </c>
      <c r="AZ21" s="393" t="s">
        <v>125</v>
      </c>
      <c r="BA21" s="392">
        <f>IF(M21&lt;=Мероприятия!M86,"",ROUND(M21-Мероприятия!M86,2))</f>
      </c>
      <c r="BB21" s="393" t="s">
        <v>125</v>
      </c>
      <c r="BC21" s="392">
        <f>IF(O21&lt;=Мероприятия!O86,"",ROUND(O21-Мероприятия!O86,2))</f>
      </c>
      <c r="BD21" s="393" t="s">
        <v>125</v>
      </c>
      <c r="BE21" s="392">
        <f>IF(Q21&lt;=Мероприятия!Q86,"",ROUND(Q21-Мероприятия!Q86,2))</f>
      </c>
      <c r="BF21" s="393" t="s">
        <v>125</v>
      </c>
      <c r="BG21" s="393" t="s">
        <v>125</v>
      </c>
      <c r="BH21" s="392">
        <f>IF(T21&lt;=Мероприятия!T86,"",ROUND(T21-Мероприятия!T86,2))</f>
      </c>
      <c r="BI21" s="393" t="s">
        <v>125</v>
      </c>
      <c r="BJ21" s="392">
        <f>IF(V21&lt;=Мероприятия!V86,"",ROUND(V21-Мероприятия!V86,2))</f>
      </c>
      <c r="BK21" s="393" t="s">
        <v>125</v>
      </c>
      <c r="BL21" s="392">
        <f>IF(X21&lt;=Мероприятия!X86,"",ROUND(X21-Мероприятия!X86,2))</f>
      </c>
      <c r="BM21" s="393" t="s">
        <v>125</v>
      </c>
      <c r="BN21" s="392">
        <f>IF(Z21&lt;=Мероприятия!Z86,"",ROUND(Z21-Мероприятия!Z86,2))</f>
      </c>
      <c r="BO21" s="393" t="s">
        <v>125</v>
      </c>
      <c r="BP21" s="392">
        <f>IF(AB21&lt;=Мероприятия!AB86,"",ROUND(AB21-Мероприятия!AB86,2))</f>
      </c>
      <c r="BQ21" s="393" t="s">
        <v>125</v>
      </c>
      <c r="BR21" s="392">
        <f>IF(AD21&lt;=Мероприятия!AD86,"",ROUND(AD21-Мероприятия!AD86,2))</f>
      </c>
      <c r="BS21" s="393" t="s">
        <v>125</v>
      </c>
      <c r="BT21" s="392">
        <f>IF(AF21&lt;=Мероприятия!AF86,"",ROUND(AF21-Мероприятия!AF86,2))</f>
      </c>
      <c r="BU21" s="393" t="s">
        <v>125</v>
      </c>
      <c r="BV21" s="392">
        <f>IF(AH21&lt;=Мероприятия!AH86,"",ROUND(AH21-Мероприятия!AH86,2))</f>
      </c>
      <c r="BW21" s="393" t="s">
        <v>125</v>
      </c>
      <c r="BX21" s="392">
        <f>IF(AJ21&lt;=Мероприятия!AJ86,"",ROUND(AJ21-Мероприятия!AJ86,2))</f>
      </c>
      <c r="BY21" s="132"/>
    </row>
    <row r="22" spans="1:77" s="59" customFormat="1" ht="39">
      <c r="A22" s="257"/>
      <c r="B22" s="28" t="s">
        <v>525</v>
      </c>
      <c r="C22" s="32">
        <v>400</v>
      </c>
      <c r="D22" s="32" t="s">
        <v>139</v>
      </c>
      <c r="E22" s="148">
        <f>SUM(E23:E24)</f>
        <v>2400000</v>
      </c>
      <c r="F22" s="115">
        <f aca="true" t="shared" si="14" ref="F22:F33">IF(E22&lt;&gt;0,G22/E22*1000,0)</f>
        <v>1.038875</v>
      </c>
      <c r="G22" s="119">
        <f>SUM(G23:G24)</f>
        <v>2493.3</v>
      </c>
      <c r="H22" s="128" t="s">
        <v>125</v>
      </c>
      <c r="I22" s="128" t="s">
        <v>125</v>
      </c>
      <c r="J22" s="148">
        <f aca="true" t="shared" si="15" ref="J22:R22">SUM(J23:J24)</f>
        <v>0</v>
      </c>
      <c r="K22" s="119">
        <f t="shared" si="15"/>
        <v>0</v>
      </c>
      <c r="L22" s="148">
        <f t="shared" si="15"/>
        <v>0</v>
      </c>
      <c r="M22" s="119">
        <f t="shared" si="15"/>
        <v>0</v>
      </c>
      <c r="N22" s="148">
        <f t="shared" si="15"/>
        <v>0</v>
      </c>
      <c r="O22" s="119">
        <f t="shared" si="15"/>
        <v>0</v>
      </c>
      <c r="P22" s="148">
        <f t="shared" si="15"/>
        <v>2400000</v>
      </c>
      <c r="Q22" s="119">
        <f t="shared" si="15"/>
        <v>2493.3</v>
      </c>
      <c r="R22" s="148">
        <f t="shared" si="15"/>
        <v>6542945</v>
      </c>
      <c r="S22" s="115">
        <f aca="true" t="shared" si="16" ref="S22:S33">IF(R22&lt;&gt;0,T22/R22*1000,0)</f>
        <v>0.4405508528651853</v>
      </c>
      <c r="T22" s="119">
        <f>SUM(T23:T24)</f>
        <v>2882.5</v>
      </c>
      <c r="U22" s="128" t="s">
        <v>125</v>
      </c>
      <c r="V22" s="128" t="s">
        <v>125</v>
      </c>
      <c r="W22" s="128" t="s">
        <v>125</v>
      </c>
      <c r="X22" s="128" t="s">
        <v>125</v>
      </c>
      <c r="Y22" s="148">
        <f aca="true" t="shared" si="17" ref="Y22:AJ22">SUM(Y23:Y24)</f>
        <v>0</v>
      </c>
      <c r="Z22" s="119">
        <f t="shared" si="17"/>
        <v>0</v>
      </c>
      <c r="AA22" s="148">
        <f t="shared" si="17"/>
        <v>0</v>
      </c>
      <c r="AB22" s="119">
        <f t="shared" si="17"/>
        <v>0</v>
      </c>
      <c r="AC22" s="148">
        <f t="shared" si="17"/>
        <v>0</v>
      </c>
      <c r="AD22" s="119">
        <f t="shared" si="17"/>
        <v>0</v>
      </c>
      <c r="AE22" s="148">
        <f t="shared" si="17"/>
        <v>6542945</v>
      </c>
      <c r="AF22" s="119">
        <f t="shared" si="17"/>
        <v>2882.5</v>
      </c>
      <c r="AG22" s="148">
        <f t="shared" si="17"/>
        <v>0</v>
      </c>
      <c r="AH22" s="119">
        <f t="shared" si="17"/>
        <v>0</v>
      </c>
      <c r="AI22" s="148">
        <f t="shared" si="17"/>
        <v>0</v>
      </c>
      <c r="AJ22" s="119">
        <f t="shared" si="17"/>
        <v>0</v>
      </c>
      <c r="AK22" s="132"/>
      <c r="AL22" s="137" t="str">
        <f t="shared" si="0"/>
        <v>стр.400</v>
      </c>
      <c r="AM22" s="194">
        <f t="shared" si="1"/>
      </c>
      <c r="AN22" s="194">
        <f t="shared" si="2"/>
      </c>
      <c r="AO22" s="194">
        <f t="shared" si="3"/>
        <v>0</v>
      </c>
      <c r="AP22" s="194">
        <f t="shared" si="4"/>
        <v>0</v>
      </c>
      <c r="AQ22" s="194">
        <f t="shared" si="5"/>
        <v>0</v>
      </c>
      <c r="AR22" s="194">
        <f t="shared" si="6"/>
        <v>0</v>
      </c>
      <c r="AS22" s="132"/>
      <c r="AT22" s="391"/>
      <c r="AU22" s="392"/>
      <c r="AV22" s="393"/>
      <c r="AW22" s="392"/>
      <c r="AX22" s="393"/>
      <c r="AY22" s="392"/>
      <c r="AZ22" s="393"/>
      <c r="BA22" s="392"/>
      <c r="BB22" s="393"/>
      <c r="BC22" s="392"/>
      <c r="BD22" s="393"/>
      <c r="BE22" s="392"/>
      <c r="BF22" s="393"/>
      <c r="BG22" s="393"/>
      <c r="BH22" s="392"/>
      <c r="BI22" s="393"/>
      <c r="BJ22" s="392"/>
      <c r="BK22" s="393"/>
      <c r="BL22" s="392"/>
      <c r="BM22" s="393"/>
      <c r="BN22" s="392"/>
      <c r="BO22" s="393"/>
      <c r="BP22" s="392"/>
      <c r="BQ22" s="393"/>
      <c r="BR22" s="392"/>
      <c r="BS22" s="393"/>
      <c r="BT22" s="392"/>
      <c r="BU22" s="393"/>
      <c r="BV22" s="392"/>
      <c r="BW22" s="393"/>
      <c r="BX22" s="392"/>
      <c r="BY22" s="132"/>
    </row>
    <row r="23" spans="1:77" s="60" customFormat="1" ht="26.25" hidden="1">
      <c r="A23" s="33"/>
      <c r="B23" s="33" t="s">
        <v>252</v>
      </c>
      <c r="C23" s="257">
        <v>410</v>
      </c>
      <c r="D23" s="257" t="s">
        <v>139</v>
      </c>
      <c r="E23" s="147">
        <f>SUM(J23,N23,P23)</f>
        <v>0</v>
      </c>
      <c r="F23" s="115">
        <f t="shared" si="14"/>
        <v>0</v>
      </c>
      <c r="G23" s="115">
        <f>SUM(K23,O23,Q23)</f>
        <v>0</v>
      </c>
      <c r="H23" s="130" t="s">
        <v>125</v>
      </c>
      <c r="I23" s="130" t="s">
        <v>125</v>
      </c>
      <c r="J23" s="118"/>
      <c r="K23" s="116"/>
      <c r="L23" s="118"/>
      <c r="M23" s="116"/>
      <c r="N23" s="118"/>
      <c r="O23" s="116"/>
      <c r="P23" s="118"/>
      <c r="Q23" s="116"/>
      <c r="R23" s="147">
        <f>SUM(Y23,AC23,AE23)</f>
        <v>0</v>
      </c>
      <c r="S23" s="115">
        <f t="shared" si="16"/>
        <v>0</v>
      </c>
      <c r="T23" s="115">
        <f>SUM(Z23,AD23,AF23)</f>
        <v>0</v>
      </c>
      <c r="U23" s="130" t="s">
        <v>125</v>
      </c>
      <c r="V23" s="130" t="s">
        <v>125</v>
      </c>
      <c r="W23" s="130" t="s">
        <v>125</v>
      </c>
      <c r="X23" s="130" t="s">
        <v>125</v>
      </c>
      <c r="Y23" s="118"/>
      <c r="Z23" s="116"/>
      <c r="AA23" s="118"/>
      <c r="AB23" s="116"/>
      <c r="AC23" s="118"/>
      <c r="AD23" s="116"/>
      <c r="AE23" s="118"/>
      <c r="AF23" s="116"/>
      <c r="AG23" s="118"/>
      <c r="AH23" s="116"/>
      <c r="AI23" s="118"/>
      <c r="AJ23" s="116"/>
      <c r="AK23" s="165"/>
      <c r="AL23" s="137" t="str">
        <f t="shared" si="0"/>
        <v>стр.410</v>
      </c>
      <c r="AM23" s="194">
        <f t="shared" si="1"/>
      </c>
      <c r="AN23" s="194">
        <f t="shared" si="2"/>
      </c>
      <c r="AO23" s="194">
        <f t="shared" si="3"/>
        <v>0</v>
      </c>
      <c r="AP23" s="194">
        <f t="shared" si="4"/>
        <v>0</v>
      </c>
      <c r="AQ23" s="194">
        <f t="shared" si="5"/>
        <v>0</v>
      </c>
      <c r="AR23" s="194">
        <f t="shared" si="6"/>
        <v>0</v>
      </c>
      <c r="AS23" s="165"/>
      <c r="AT23" s="196" t="s">
        <v>602</v>
      </c>
      <c r="AU23" s="193">
        <f>IF(G25&lt;=SUM(Мероприятия!G132:G134),"",ROUND(G25-SUM(Мероприятия!G132:G134),2))</f>
      </c>
      <c r="AV23" s="172" t="s">
        <v>125</v>
      </c>
      <c r="AW23" s="193">
        <f>IF(I25&lt;=SUM(Мероприятия!I132:I134),"",ROUND(I25-SUM(Мероприятия!I132:I134),2))</f>
      </c>
      <c r="AX23" s="172" t="s">
        <v>125</v>
      </c>
      <c r="AY23" s="193">
        <f>IF(K25&lt;=SUM(Мероприятия!K132:K134),"",ROUND(K25-SUM(Мероприятия!K132:K134),2))</f>
      </c>
      <c r="AZ23" s="172" t="s">
        <v>125</v>
      </c>
      <c r="BA23" s="193">
        <f>IF(M25&lt;=SUM(Мероприятия!M132:M134),"",ROUND(M25-SUM(Мероприятия!M132:M134),2))</f>
      </c>
      <c r="BB23" s="172" t="s">
        <v>125</v>
      </c>
      <c r="BC23" s="193">
        <f>IF(O25&lt;=SUM(Мероприятия!O132:O134),"",ROUND(O25-SUM(Мероприятия!O132:O134),2))</f>
      </c>
      <c r="BD23" s="172" t="s">
        <v>125</v>
      </c>
      <c r="BE23" s="193">
        <f>IF(Q25&lt;=SUM(Мероприятия!Q132:Q134),"",ROUND(Q25-SUM(Мероприятия!Q132:Q134),2))</f>
      </c>
      <c r="BF23" s="172" t="s">
        <v>125</v>
      </c>
      <c r="BG23" s="172" t="s">
        <v>125</v>
      </c>
      <c r="BH23" s="193">
        <f>IF(T25&lt;=SUM(Мероприятия!T132:T134),"",ROUND(T25-SUM(Мероприятия!T132:T134),2))</f>
      </c>
      <c r="BI23" s="172" t="s">
        <v>125</v>
      </c>
      <c r="BJ23" s="193">
        <f>IF(V25&lt;=SUM(Мероприятия!V132:V134),"",ROUND(V25-SUM(Мероприятия!V132:V134),2))</f>
      </c>
      <c r="BK23" s="172" t="s">
        <v>125</v>
      </c>
      <c r="BL23" s="193">
        <f>IF(X25&lt;=SUM(Мероприятия!X132:X134),"",ROUND(X25-SUM(Мероприятия!X132:X134),2))</f>
      </c>
      <c r="BM23" s="172" t="s">
        <v>125</v>
      </c>
      <c r="BN23" s="193">
        <f>IF(Z25&lt;=SUM(Мероприятия!Z132:Z134),"",ROUND(Z25-SUM(Мероприятия!Z132:Z134),2))</f>
      </c>
      <c r="BO23" s="172" t="s">
        <v>125</v>
      </c>
      <c r="BP23" s="193">
        <f>IF(AB25&lt;=SUM(Мероприятия!AB132:AB134),"",ROUND(AB25-SUM(Мероприятия!AB132:AB134),2))</f>
      </c>
      <c r="BQ23" s="172" t="s">
        <v>125</v>
      </c>
      <c r="BR23" s="193">
        <f>IF(AD25&lt;=SUM(Мероприятия!AD132:AD134),"",ROUND(AD25-SUM(Мероприятия!AD132:AD134),2))</f>
      </c>
      <c r="BS23" s="172" t="s">
        <v>125</v>
      </c>
      <c r="BT23" s="193">
        <f>IF(AF25&lt;=SUM(Мероприятия!AF132:AF134),"",ROUND(AF25-SUM(Мероприятия!AF132:AF134),2))</f>
      </c>
      <c r="BU23" s="172" t="s">
        <v>125</v>
      </c>
      <c r="BV23" s="193">
        <f>IF(AH25&lt;=SUM(Мероприятия!AH132:AH134),"",ROUND(AH25-SUM(Мероприятия!AH132:AH134),2))</f>
      </c>
      <c r="BW23" s="172" t="s">
        <v>125</v>
      </c>
      <c r="BX23" s="193">
        <f>IF(AJ25&lt;=SUM(Мероприятия!AJ132:AJ134),"",ROUND(AJ25-SUM(Мероприятия!AJ132:AJ134),2))</f>
      </c>
      <c r="BY23" s="165"/>
    </row>
    <row r="24" spans="1:77" s="60" customFormat="1" ht="26.25">
      <c r="A24" s="33"/>
      <c r="B24" s="33" t="s">
        <v>253</v>
      </c>
      <c r="C24" s="257">
        <v>420</v>
      </c>
      <c r="D24" s="257" t="s">
        <v>139</v>
      </c>
      <c r="E24" s="147">
        <f>SUM(J24,N24,P24)</f>
        <v>2400000</v>
      </c>
      <c r="F24" s="115">
        <f t="shared" si="14"/>
        <v>1.038875</v>
      </c>
      <c r="G24" s="115">
        <f>SUM(K24,O24,Q24)</f>
        <v>2493.3</v>
      </c>
      <c r="H24" s="130" t="s">
        <v>125</v>
      </c>
      <c r="I24" s="130" t="s">
        <v>125</v>
      </c>
      <c r="J24" s="118"/>
      <c r="K24" s="116"/>
      <c r="L24" s="118"/>
      <c r="M24" s="116"/>
      <c r="N24" s="118"/>
      <c r="O24" s="116"/>
      <c r="P24" s="118">
        <v>2400000</v>
      </c>
      <c r="Q24" s="116">
        <v>2493.3</v>
      </c>
      <c r="R24" s="147">
        <f>SUM(Y24,AC24,AE24)</f>
        <v>6542945</v>
      </c>
      <c r="S24" s="115">
        <f t="shared" si="16"/>
        <v>0.4405508528651853</v>
      </c>
      <c r="T24" s="115">
        <f>SUM(Z24,AD24,AF24)</f>
        <v>2882.5</v>
      </c>
      <c r="U24" s="130" t="s">
        <v>125</v>
      </c>
      <c r="V24" s="130" t="s">
        <v>125</v>
      </c>
      <c r="W24" s="130" t="s">
        <v>125</v>
      </c>
      <c r="X24" s="130" t="s">
        <v>125</v>
      </c>
      <c r="Y24" s="118"/>
      <c r="Z24" s="116"/>
      <c r="AA24" s="118"/>
      <c r="AB24" s="116"/>
      <c r="AC24" s="118"/>
      <c r="AD24" s="116"/>
      <c r="AE24" s="245">
        <v>6542945</v>
      </c>
      <c r="AF24" s="244">
        <v>2882.5</v>
      </c>
      <c r="AG24" s="118"/>
      <c r="AH24" s="116"/>
      <c r="AI24" s="118"/>
      <c r="AJ24" s="116"/>
      <c r="AK24" s="165"/>
      <c r="AL24" s="137" t="str">
        <f t="shared" si="0"/>
        <v>стр.420</v>
      </c>
      <c r="AM24" s="194">
        <f t="shared" si="1"/>
      </c>
      <c r="AN24" s="194">
        <f t="shared" si="2"/>
      </c>
      <c r="AO24" s="194">
        <f t="shared" si="3"/>
        <v>0</v>
      </c>
      <c r="AP24" s="194">
        <f t="shared" si="4"/>
        <v>0</v>
      </c>
      <c r="AQ24" s="194">
        <f t="shared" si="5"/>
        <v>0</v>
      </c>
      <c r="AR24" s="194">
        <f t="shared" si="6"/>
        <v>0</v>
      </c>
      <c r="AS24" s="165"/>
      <c r="AT24" s="196" t="s">
        <v>628</v>
      </c>
      <c r="AU24" s="193">
        <f>IF(G26&lt;=SUM(Мероприятия!G159:G160),"",ROUND(G26-SUM(Мероприятия!G159:G160),2))</f>
      </c>
      <c r="AV24" s="172" t="s">
        <v>125</v>
      </c>
      <c r="AW24" s="193">
        <f>IF(I26&lt;=SUM(Мероприятия!I159:I160),"",ROUND(I26-SUM(Мероприятия!I159:I160),2))</f>
      </c>
      <c r="AX24" s="172" t="s">
        <v>125</v>
      </c>
      <c r="AY24" s="193">
        <f>IF(K26&lt;=SUM(Мероприятия!K159:K160),"",ROUND(K26-SUM(Мероприятия!K159:K160),2))</f>
      </c>
      <c r="AZ24" s="172" t="s">
        <v>125</v>
      </c>
      <c r="BA24" s="193">
        <f>IF(M26&lt;=SUM(Мероприятия!M159:M160),"",ROUND(M26-SUM(Мероприятия!M159:M160),2))</f>
      </c>
      <c r="BB24" s="172" t="s">
        <v>125</v>
      </c>
      <c r="BC24" s="193">
        <f>IF(O26&lt;=SUM(Мероприятия!O159:O160),"",ROUND(O26-SUM(Мероприятия!O159:O160),2))</f>
      </c>
      <c r="BD24" s="172" t="s">
        <v>125</v>
      </c>
      <c r="BE24" s="193">
        <f>IF(Q26&lt;=SUM(Мероприятия!Q159:Q160),"",ROUND(Q26-SUM(Мероприятия!Q159:Q160),2))</f>
      </c>
      <c r="BF24" s="172" t="s">
        <v>125</v>
      </c>
      <c r="BG24" s="172" t="s">
        <v>125</v>
      </c>
      <c r="BH24" s="193">
        <f>IF(T26&lt;=SUM(Мероприятия!T159:T160),"",ROUND(T26-SUM(Мероприятия!T159:T160),2))</f>
      </c>
      <c r="BI24" s="172" t="s">
        <v>125</v>
      </c>
      <c r="BJ24" s="193">
        <f>IF(V26&lt;=SUM(Мероприятия!V159:V160),"",ROUND(V26-SUM(Мероприятия!V159:V160),2))</f>
      </c>
      <c r="BK24" s="172" t="s">
        <v>125</v>
      </c>
      <c r="BL24" s="193">
        <f>IF(X26&lt;=SUM(Мероприятия!X159:X160),"",ROUND(X26-SUM(Мероприятия!X159:X160),2))</f>
      </c>
      <c r="BM24" s="172" t="s">
        <v>125</v>
      </c>
      <c r="BN24" s="193">
        <f>IF(Z26&lt;=SUM(Мероприятия!Z159:Z160),"",ROUND(Z26-SUM(Мероприятия!Z159:Z160),2))</f>
      </c>
      <c r="BO24" s="172" t="s">
        <v>125</v>
      </c>
      <c r="BP24" s="193">
        <f>IF(AB26&lt;=SUM(Мероприятия!AB159:AB160),"",ROUND(AB26-SUM(Мероприятия!AB159:AB160),2))</f>
      </c>
      <c r="BQ24" s="172" t="s">
        <v>125</v>
      </c>
      <c r="BR24" s="193">
        <f>IF(AD26&lt;=SUM(Мероприятия!AD159:AD160),"",ROUND(AD26-SUM(Мероприятия!AD159:AD160),2))</f>
      </c>
      <c r="BS24" s="172" t="s">
        <v>125</v>
      </c>
      <c r="BT24" s="193">
        <f>IF(AF26&lt;=SUM(Мероприятия!AF159:AF160),"",ROUND(AF26-SUM(Мероприятия!AF159:AF160),2))</f>
      </c>
      <c r="BU24" s="172" t="s">
        <v>125</v>
      </c>
      <c r="BV24" s="193">
        <f>IF(AH26&lt;=SUM(Мероприятия!AH159:AH160),"",ROUND(AH26-SUM(Мероприятия!AH159:AH160),2))</f>
      </c>
      <c r="BW24" s="172" t="s">
        <v>125</v>
      </c>
      <c r="BX24" s="193">
        <f>IF(AJ26&lt;=SUM(Мероприятия!AJ159:AJ160),"",ROUND(AJ26-SUM(Мероприятия!AJ159:AJ160),2))</f>
      </c>
      <c r="BY24" s="165"/>
    </row>
    <row r="25" spans="1:77" s="60" customFormat="1" ht="52.5">
      <c r="A25" s="33"/>
      <c r="B25" s="28" t="s">
        <v>254</v>
      </c>
      <c r="C25" s="32">
        <v>500</v>
      </c>
      <c r="D25" s="32" t="s">
        <v>25</v>
      </c>
      <c r="E25" s="115">
        <f>SUM(H25,J25,N25,P25)</f>
        <v>2300</v>
      </c>
      <c r="F25" s="115">
        <f t="shared" si="14"/>
        <v>234.52173913043478</v>
      </c>
      <c r="G25" s="115">
        <f>SUM(I25,K25,O25,Q25)</f>
        <v>539.4</v>
      </c>
      <c r="H25" s="116"/>
      <c r="I25" s="116"/>
      <c r="J25" s="116"/>
      <c r="K25" s="116"/>
      <c r="L25" s="116"/>
      <c r="M25" s="116"/>
      <c r="N25" s="116"/>
      <c r="O25" s="116"/>
      <c r="P25" s="116">
        <f>Мероприятия!P132</f>
        <v>2300</v>
      </c>
      <c r="Q25" s="116">
        <f>Мероприятия!Q132</f>
        <v>539.4</v>
      </c>
      <c r="R25" s="115">
        <f>SUM(U25,Y25,AC25,AE25)</f>
        <v>4311.9</v>
      </c>
      <c r="S25" s="115">
        <f t="shared" si="16"/>
        <v>257.1024374405714</v>
      </c>
      <c r="T25" s="115">
        <f>SUM(V25,Z25,AD25,AF25)</f>
        <v>1108.6</v>
      </c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>
        <f>Мероприятия!AE132</f>
        <v>4311.9</v>
      </c>
      <c r="AF25" s="116">
        <f>Мероприятия!AF132</f>
        <v>1108.6</v>
      </c>
      <c r="AG25" s="116"/>
      <c r="AH25" s="116"/>
      <c r="AI25" s="116"/>
      <c r="AJ25" s="116"/>
      <c r="AK25" s="165"/>
      <c r="AL25" s="137" t="str">
        <f t="shared" si="0"/>
        <v>стр.500</v>
      </c>
      <c r="AM25" s="194">
        <f t="shared" si="1"/>
      </c>
      <c r="AN25" s="194">
        <f t="shared" si="2"/>
      </c>
      <c r="AO25" s="194">
        <f t="shared" si="3"/>
        <v>0</v>
      </c>
      <c r="AP25" s="194">
        <f t="shared" si="4"/>
        <v>0</v>
      </c>
      <c r="AQ25" s="194">
        <f t="shared" si="5"/>
        <v>0</v>
      </c>
      <c r="AR25" s="194">
        <f t="shared" si="6"/>
        <v>0</v>
      </c>
      <c r="AS25" s="165"/>
      <c r="AT25" s="197" t="s">
        <v>629</v>
      </c>
      <c r="AU25" s="193">
        <f>IF(G35&lt;=SUM(Мероприятия!G157:G158),"",ROUND(G35-SUM(Мероприятия!G157:G158),2))</f>
      </c>
      <c r="AV25" s="172" t="s">
        <v>125</v>
      </c>
      <c r="AW25" s="193">
        <f>IF(I35&lt;=SUM(Мероприятия!I157:I158),"",ROUND(I35-SUM(Мероприятия!I157:I158),2))</f>
      </c>
      <c r="AX25" s="172" t="s">
        <v>125</v>
      </c>
      <c r="AY25" s="193">
        <f>IF(K35&lt;=SUM(Мероприятия!K157:K158),"",ROUND(K35-SUM(Мероприятия!K157:K158),2))</f>
      </c>
      <c r="AZ25" s="172" t="s">
        <v>125</v>
      </c>
      <c r="BA25" s="193">
        <f>IF(M35&lt;=SUM(Мероприятия!M157:M158),"",ROUND(M35-SUM(Мероприятия!M157:M158),2))</f>
      </c>
      <c r="BB25" s="172" t="s">
        <v>125</v>
      </c>
      <c r="BC25" s="193">
        <f>IF(O35&lt;=SUM(Мероприятия!O157:O158),"",ROUND(O35-SUM(Мероприятия!O157:O158),2))</f>
      </c>
      <c r="BD25" s="172" t="s">
        <v>125</v>
      </c>
      <c r="BE25" s="193">
        <f>IF(Q35&lt;=SUM(Мероприятия!Q157:Q158),"",ROUND(Q35-SUM(Мероприятия!Q157:Q158),2))</f>
      </c>
      <c r="BF25" s="172" t="s">
        <v>125</v>
      </c>
      <c r="BG25" s="172" t="s">
        <v>125</v>
      </c>
      <c r="BH25" s="193">
        <f>IF(T35&lt;=SUM(Мероприятия!T157:T158),"",ROUND(T35-SUM(Мероприятия!T157:T158),2))</f>
      </c>
      <c r="BI25" s="172" t="s">
        <v>125</v>
      </c>
      <c r="BJ25" s="193">
        <f>IF(V35&lt;=SUM(Мероприятия!V157:V158),"",ROUND(V35-SUM(Мероприятия!V157:V158),2))</f>
      </c>
      <c r="BK25" s="172" t="s">
        <v>125</v>
      </c>
      <c r="BL25" s="193">
        <f>IF(X35&lt;=SUM(Мероприятия!X157:X158),"",ROUND(X35-SUM(Мероприятия!X157:X158),2))</f>
      </c>
      <c r="BM25" s="172" t="s">
        <v>125</v>
      </c>
      <c r="BN25" s="193">
        <f>IF(Z35&lt;=SUM(Мероприятия!Z157:Z158),"",ROUND(Z35-SUM(Мероприятия!Z157:Z158),2))</f>
      </c>
      <c r="BO25" s="172" t="s">
        <v>125</v>
      </c>
      <c r="BP25" s="193">
        <f>IF(AB35&lt;=SUM(Мероприятия!AB157:AB158),"",ROUND(AB35-SUM(Мероприятия!AB157:AB158),2))</f>
      </c>
      <c r="BQ25" s="172" t="s">
        <v>125</v>
      </c>
      <c r="BR25" s="193">
        <f>IF(AD35&lt;=SUM(Мероприятия!AD157:AD158),"",ROUND(AD35-SUM(Мероприятия!AD157:AD158),2))</f>
      </c>
      <c r="BS25" s="172" t="s">
        <v>125</v>
      </c>
      <c r="BT25" s="193">
        <f>IF(AF35&lt;=SUM(Мероприятия!AF157:AF158),"",ROUND(AF35-SUM(Мероприятия!AF157:AF158),2))</f>
      </c>
      <c r="BU25" s="172" t="s">
        <v>125</v>
      </c>
      <c r="BV25" s="193">
        <f>IF(AH35&lt;=SUM(Мероприятия!AH157:AH158),"",ROUND(AH35-SUM(Мероприятия!AH157:AH158),2))</f>
      </c>
      <c r="BW25" s="172" t="s">
        <v>125</v>
      </c>
      <c r="BX25" s="193">
        <f>IF(AJ35&lt;=SUM(Мероприятия!AJ157:AJ158),"",ROUND(AJ35-SUM(Мероприятия!AJ157:AJ158),2))</f>
      </c>
      <c r="BY25" s="165"/>
    </row>
    <row r="26" spans="1:77" s="60" customFormat="1" ht="66">
      <c r="A26" s="33"/>
      <c r="B26" s="28" t="s">
        <v>527</v>
      </c>
      <c r="C26" s="32">
        <v>600</v>
      </c>
      <c r="D26" s="32" t="s">
        <v>139</v>
      </c>
      <c r="E26" s="128" t="s">
        <v>125</v>
      </c>
      <c r="F26" s="128" t="s">
        <v>125</v>
      </c>
      <c r="G26" s="119">
        <f aca="true" t="shared" si="18" ref="G26:Q26">SUM(G27:G34)</f>
        <v>569.1</v>
      </c>
      <c r="H26" s="128" t="s">
        <v>125</v>
      </c>
      <c r="I26" s="119">
        <f t="shared" si="18"/>
        <v>569.1</v>
      </c>
      <c r="J26" s="128" t="s">
        <v>125</v>
      </c>
      <c r="K26" s="119">
        <f t="shared" si="18"/>
        <v>0</v>
      </c>
      <c r="L26" s="128" t="s">
        <v>125</v>
      </c>
      <c r="M26" s="119">
        <f t="shared" si="18"/>
        <v>0</v>
      </c>
      <c r="N26" s="128" t="s">
        <v>125</v>
      </c>
      <c r="O26" s="119">
        <f t="shared" si="18"/>
        <v>0</v>
      </c>
      <c r="P26" s="128" t="s">
        <v>125</v>
      </c>
      <c r="Q26" s="119">
        <f t="shared" si="18"/>
        <v>0</v>
      </c>
      <c r="R26" s="128" t="s">
        <v>125</v>
      </c>
      <c r="S26" s="128" t="s">
        <v>125</v>
      </c>
      <c r="T26" s="119">
        <f aca="true" t="shared" si="19" ref="T26:AJ26">SUM(T27:T34)</f>
        <v>569.1</v>
      </c>
      <c r="U26" s="128" t="s">
        <v>125</v>
      </c>
      <c r="V26" s="119">
        <f t="shared" si="19"/>
        <v>569.1</v>
      </c>
      <c r="W26" s="128" t="s">
        <v>125</v>
      </c>
      <c r="X26" s="119">
        <f t="shared" si="19"/>
        <v>0</v>
      </c>
      <c r="Y26" s="128" t="s">
        <v>125</v>
      </c>
      <c r="Z26" s="119">
        <f t="shared" si="19"/>
        <v>0</v>
      </c>
      <c r="AA26" s="128" t="s">
        <v>125</v>
      </c>
      <c r="AB26" s="119">
        <f t="shared" si="19"/>
        <v>0</v>
      </c>
      <c r="AC26" s="128" t="s">
        <v>125</v>
      </c>
      <c r="AD26" s="119">
        <f t="shared" si="19"/>
        <v>0</v>
      </c>
      <c r="AE26" s="128" t="s">
        <v>125</v>
      </c>
      <c r="AF26" s="119">
        <f t="shared" si="19"/>
        <v>0</v>
      </c>
      <c r="AG26" s="128" t="s">
        <v>125</v>
      </c>
      <c r="AH26" s="119">
        <f t="shared" si="19"/>
        <v>0</v>
      </c>
      <c r="AI26" s="128" t="s">
        <v>125</v>
      </c>
      <c r="AJ26" s="119">
        <f t="shared" si="19"/>
        <v>0</v>
      </c>
      <c r="AK26" s="165"/>
      <c r="AL26" s="137" t="str">
        <f t="shared" si="0"/>
        <v>стр.600</v>
      </c>
      <c r="AM26" s="194">
        <f t="shared" si="1"/>
      </c>
      <c r="AN26" s="194">
        <f t="shared" si="2"/>
      </c>
      <c r="AO26" s="194">
        <f t="shared" si="3"/>
        <v>0</v>
      </c>
      <c r="AP26" s="194">
        <f t="shared" si="4"/>
        <v>0</v>
      </c>
      <c r="AQ26" s="194">
        <f t="shared" si="5"/>
        <v>0</v>
      </c>
      <c r="AR26" s="194">
        <f t="shared" si="6"/>
        <v>0</v>
      </c>
      <c r="AS26" s="165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</row>
    <row r="27" spans="1:77" s="61" customFormat="1" ht="15" customHeight="1" hidden="1">
      <c r="A27" s="34"/>
      <c r="B27" s="33" t="s">
        <v>255</v>
      </c>
      <c r="C27" s="257">
        <v>610</v>
      </c>
      <c r="D27" s="257" t="s">
        <v>139</v>
      </c>
      <c r="E27" s="147">
        <f aca="true" t="shared" si="20" ref="E27:E33">SUM(H27,J27,N27,P27)</f>
        <v>0</v>
      </c>
      <c r="F27" s="115">
        <f t="shared" si="14"/>
        <v>0</v>
      </c>
      <c r="G27" s="115">
        <f aca="true" t="shared" si="21" ref="G27:G33">SUM(I27,K27,O27,Q27)</f>
        <v>0</v>
      </c>
      <c r="H27" s="118"/>
      <c r="I27" s="116"/>
      <c r="J27" s="118"/>
      <c r="K27" s="116"/>
      <c r="L27" s="118"/>
      <c r="M27" s="116"/>
      <c r="N27" s="118"/>
      <c r="O27" s="116"/>
      <c r="P27" s="118"/>
      <c r="Q27" s="116"/>
      <c r="R27" s="147">
        <f aca="true" t="shared" si="22" ref="R27:R33">SUM(U27,Y27,AC27,AE27)</f>
        <v>0</v>
      </c>
      <c r="S27" s="115">
        <f t="shared" si="16"/>
        <v>0</v>
      </c>
      <c r="T27" s="115">
        <f aca="true" t="shared" si="23" ref="T27:T33">SUM(V27,Z27,AD27,AF27)</f>
        <v>0</v>
      </c>
      <c r="U27" s="118"/>
      <c r="V27" s="116"/>
      <c r="W27" s="118"/>
      <c r="X27" s="116"/>
      <c r="Y27" s="118"/>
      <c r="Z27" s="116"/>
      <c r="AA27" s="118"/>
      <c r="AB27" s="116"/>
      <c r="AC27" s="118"/>
      <c r="AD27" s="116"/>
      <c r="AE27" s="118"/>
      <c r="AF27" s="116"/>
      <c r="AG27" s="118"/>
      <c r="AH27" s="116"/>
      <c r="AI27" s="118"/>
      <c r="AJ27" s="116"/>
      <c r="AK27" s="166"/>
      <c r="AL27" s="137" t="str">
        <f t="shared" si="0"/>
        <v>стр.610</v>
      </c>
      <c r="AM27" s="194">
        <f t="shared" si="1"/>
      </c>
      <c r="AN27" s="194">
        <f t="shared" si="2"/>
      </c>
      <c r="AO27" s="194">
        <f t="shared" si="3"/>
        <v>0</v>
      </c>
      <c r="AP27" s="194">
        <f t="shared" si="4"/>
        <v>0</v>
      </c>
      <c r="AQ27" s="194">
        <f t="shared" si="5"/>
        <v>0</v>
      </c>
      <c r="AR27" s="194">
        <f t="shared" si="6"/>
        <v>0</v>
      </c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</row>
    <row r="28" spans="1:77" s="61" customFormat="1" ht="12.75" hidden="1">
      <c r="A28" s="34"/>
      <c r="B28" s="33" t="s">
        <v>256</v>
      </c>
      <c r="C28" s="257">
        <v>620</v>
      </c>
      <c r="D28" s="257" t="s">
        <v>139</v>
      </c>
      <c r="E28" s="147">
        <f t="shared" si="20"/>
        <v>0</v>
      </c>
      <c r="F28" s="115">
        <f t="shared" si="14"/>
        <v>0</v>
      </c>
      <c r="G28" s="115">
        <f t="shared" si="21"/>
        <v>0</v>
      </c>
      <c r="H28" s="118"/>
      <c r="I28" s="116"/>
      <c r="J28" s="118"/>
      <c r="K28" s="116"/>
      <c r="L28" s="118"/>
      <c r="M28" s="116"/>
      <c r="N28" s="118"/>
      <c r="O28" s="116"/>
      <c r="P28" s="118"/>
      <c r="Q28" s="116"/>
      <c r="R28" s="147">
        <f t="shared" si="22"/>
        <v>0</v>
      </c>
      <c r="S28" s="115">
        <f t="shared" si="16"/>
        <v>0</v>
      </c>
      <c r="T28" s="115">
        <f t="shared" si="23"/>
        <v>0</v>
      </c>
      <c r="U28" s="118"/>
      <c r="V28" s="116"/>
      <c r="W28" s="118"/>
      <c r="X28" s="116"/>
      <c r="Y28" s="118"/>
      <c r="Z28" s="116"/>
      <c r="AA28" s="118"/>
      <c r="AB28" s="116"/>
      <c r="AC28" s="118"/>
      <c r="AD28" s="116"/>
      <c r="AE28" s="118"/>
      <c r="AF28" s="116"/>
      <c r="AG28" s="118"/>
      <c r="AH28" s="116"/>
      <c r="AI28" s="118"/>
      <c r="AJ28" s="116"/>
      <c r="AK28" s="166"/>
      <c r="AL28" s="137" t="str">
        <f t="shared" si="0"/>
        <v>стр.620</v>
      </c>
      <c r="AM28" s="194">
        <f t="shared" si="1"/>
      </c>
      <c r="AN28" s="194">
        <f t="shared" si="2"/>
      </c>
      <c r="AO28" s="194">
        <f t="shared" si="3"/>
        <v>0</v>
      </c>
      <c r="AP28" s="194">
        <f t="shared" si="4"/>
        <v>0</v>
      </c>
      <c r="AQ28" s="194">
        <f t="shared" si="5"/>
        <v>0</v>
      </c>
      <c r="AR28" s="194">
        <f t="shared" si="6"/>
        <v>0</v>
      </c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</row>
    <row r="29" spans="1:77" s="61" customFormat="1" ht="12.75">
      <c r="A29" s="34"/>
      <c r="B29" s="33" t="s">
        <v>257</v>
      </c>
      <c r="C29" s="257">
        <v>630</v>
      </c>
      <c r="D29" s="257" t="s">
        <v>139</v>
      </c>
      <c r="E29" s="147">
        <f t="shared" si="20"/>
        <v>2</v>
      </c>
      <c r="F29" s="115">
        <f t="shared" si="14"/>
        <v>70000</v>
      </c>
      <c r="G29" s="115">
        <f t="shared" si="21"/>
        <v>140</v>
      </c>
      <c r="H29" s="118">
        <v>2</v>
      </c>
      <c r="I29" s="116">
        <v>140</v>
      </c>
      <c r="J29" s="118"/>
      <c r="K29" s="116"/>
      <c r="L29" s="118"/>
      <c r="M29" s="116"/>
      <c r="N29" s="118"/>
      <c r="O29" s="116"/>
      <c r="P29" s="118"/>
      <c r="Q29" s="116"/>
      <c r="R29" s="147">
        <f t="shared" si="22"/>
        <v>2</v>
      </c>
      <c r="S29" s="115">
        <f t="shared" si="16"/>
        <v>70000</v>
      </c>
      <c r="T29" s="115">
        <f t="shared" si="23"/>
        <v>140</v>
      </c>
      <c r="U29" s="118">
        <v>2</v>
      </c>
      <c r="V29" s="116">
        <v>140</v>
      </c>
      <c r="W29" s="118"/>
      <c r="X29" s="116"/>
      <c r="Y29" s="118"/>
      <c r="Z29" s="116"/>
      <c r="AA29" s="118"/>
      <c r="AB29" s="116"/>
      <c r="AC29" s="118"/>
      <c r="AD29" s="116"/>
      <c r="AE29" s="118"/>
      <c r="AF29" s="116"/>
      <c r="AG29" s="118"/>
      <c r="AH29" s="116"/>
      <c r="AI29" s="118"/>
      <c r="AJ29" s="116"/>
      <c r="AK29" s="166"/>
      <c r="AL29" s="137" t="str">
        <f t="shared" si="0"/>
        <v>стр.630</v>
      </c>
      <c r="AM29" s="194">
        <f t="shared" si="1"/>
      </c>
      <c r="AN29" s="194">
        <f t="shared" si="2"/>
      </c>
      <c r="AO29" s="194">
        <f t="shared" si="3"/>
        <v>0</v>
      </c>
      <c r="AP29" s="194">
        <f t="shared" si="4"/>
        <v>0</v>
      </c>
      <c r="AQ29" s="194">
        <f t="shared" si="5"/>
        <v>0</v>
      </c>
      <c r="AR29" s="194">
        <f t="shared" si="6"/>
        <v>0</v>
      </c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</row>
    <row r="30" spans="1:77" s="61" customFormat="1" ht="12.75">
      <c r="A30" s="34"/>
      <c r="B30" s="33" t="s">
        <v>634</v>
      </c>
      <c r="C30" s="257">
        <v>640</v>
      </c>
      <c r="D30" s="257" t="s">
        <v>139</v>
      </c>
      <c r="E30" s="147">
        <f t="shared" si="20"/>
        <v>4</v>
      </c>
      <c r="F30" s="115">
        <f t="shared" si="14"/>
        <v>107275</v>
      </c>
      <c r="G30" s="115">
        <f t="shared" si="21"/>
        <v>429.1</v>
      </c>
      <c r="H30" s="118">
        <v>4</v>
      </c>
      <c r="I30" s="116">
        <v>429.1</v>
      </c>
      <c r="J30" s="118"/>
      <c r="K30" s="116"/>
      <c r="L30" s="118"/>
      <c r="M30" s="116"/>
      <c r="N30" s="118"/>
      <c r="O30" s="116"/>
      <c r="P30" s="118"/>
      <c r="Q30" s="116"/>
      <c r="R30" s="147">
        <f t="shared" si="22"/>
        <v>4</v>
      </c>
      <c r="S30" s="115">
        <f t="shared" si="16"/>
        <v>107275</v>
      </c>
      <c r="T30" s="115">
        <f t="shared" si="23"/>
        <v>429.1</v>
      </c>
      <c r="U30" s="118">
        <v>4</v>
      </c>
      <c r="V30" s="116">
        <v>429.1</v>
      </c>
      <c r="W30" s="118"/>
      <c r="X30" s="116"/>
      <c r="Y30" s="118"/>
      <c r="Z30" s="116"/>
      <c r="AA30" s="118"/>
      <c r="AB30" s="116"/>
      <c r="AC30" s="118"/>
      <c r="AD30" s="116"/>
      <c r="AE30" s="118"/>
      <c r="AF30" s="116"/>
      <c r="AG30" s="118"/>
      <c r="AH30" s="116"/>
      <c r="AI30" s="118"/>
      <c r="AJ30" s="116"/>
      <c r="AK30" s="166"/>
      <c r="AL30" s="137" t="str">
        <f t="shared" si="0"/>
        <v>стр.640</v>
      </c>
      <c r="AM30" s="194">
        <f t="shared" si="1"/>
      </c>
      <c r="AN30" s="194">
        <f t="shared" si="2"/>
      </c>
      <c r="AO30" s="194">
        <f t="shared" si="3"/>
        <v>0</v>
      </c>
      <c r="AP30" s="194">
        <f t="shared" si="4"/>
        <v>0</v>
      </c>
      <c r="AQ30" s="194">
        <f t="shared" si="5"/>
        <v>0</v>
      </c>
      <c r="AR30" s="194">
        <f t="shared" si="6"/>
        <v>0</v>
      </c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</row>
    <row r="31" spans="1:77" s="61" customFormat="1" ht="12.75" hidden="1">
      <c r="A31" s="34"/>
      <c r="B31" s="33" t="s">
        <v>258</v>
      </c>
      <c r="C31" s="257">
        <v>650</v>
      </c>
      <c r="D31" s="257" t="s">
        <v>139</v>
      </c>
      <c r="E31" s="147">
        <f t="shared" si="20"/>
        <v>0</v>
      </c>
      <c r="F31" s="115">
        <f t="shared" si="14"/>
        <v>0</v>
      </c>
      <c r="G31" s="115">
        <f t="shared" si="21"/>
        <v>0</v>
      </c>
      <c r="H31" s="118"/>
      <c r="I31" s="116"/>
      <c r="J31" s="118"/>
      <c r="K31" s="116"/>
      <c r="L31" s="118"/>
      <c r="M31" s="116"/>
      <c r="N31" s="118"/>
      <c r="O31" s="116"/>
      <c r="P31" s="118"/>
      <c r="Q31" s="116"/>
      <c r="R31" s="147">
        <f t="shared" si="22"/>
        <v>0</v>
      </c>
      <c r="S31" s="115">
        <f t="shared" si="16"/>
        <v>0</v>
      </c>
      <c r="T31" s="115">
        <f t="shared" si="23"/>
        <v>0</v>
      </c>
      <c r="U31" s="118"/>
      <c r="V31" s="116"/>
      <c r="W31" s="118"/>
      <c r="X31" s="116"/>
      <c r="Y31" s="118"/>
      <c r="Z31" s="116"/>
      <c r="AA31" s="118"/>
      <c r="AB31" s="116"/>
      <c r="AC31" s="118"/>
      <c r="AD31" s="116"/>
      <c r="AE31" s="118"/>
      <c r="AF31" s="116"/>
      <c r="AG31" s="118"/>
      <c r="AH31" s="116"/>
      <c r="AI31" s="118"/>
      <c r="AJ31" s="116"/>
      <c r="AK31" s="166"/>
      <c r="AL31" s="137" t="str">
        <f t="shared" si="0"/>
        <v>стр.650</v>
      </c>
      <c r="AM31" s="194">
        <f t="shared" si="1"/>
      </c>
      <c r="AN31" s="194">
        <f t="shared" si="2"/>
      </c>
      <c r="AO31" s="194">
        <f t="shared" si="3"/>
        <v>0</v>
      </c>
      <c r="AP31" s="194">
        <f t="shared" si="4"/>
        <v>0</v>
      </c>
      <c r="AQ31" s="194">
        <f t="shared" si="5"/>
        <v>0</v>
      </c>
      <c r="AR31" s="194">
        <f t="shared" si="6"/>
        <v>0</v>
      </c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</row>
    <row r="32" spans="1:77" s="61" customFormat="1" ht="12.75" hidden="1">
      <c r="A32" s="34"/>
      <c r="B32" s="33" t="s">
        <v>259</v>
      </c>
      <c r="C32" s="257">
        <v>660</v>
      </c>
      <c r="D32" s="257" t="s">
        <v>139</v>
      </c>
      <c r="E32" s="147">
        <f t="shared" si="20"/>
        <v>0</v>
      </c>
      <c r="F32" s="115">
        <f t="shared" si="14"/>
        <v>0</v>
      </c>
      <c r="G32" s="115">
        <f t="shared" si="21"/>
        <v>0</v>
      </c>
      <c r="H32" s="118"/>
      <c r="I32" s="116"/>
      <c r="J32" s="118"/>
      <c r="K32" s="116"/>
      <c r="L32" s="118"/>
      <c r="M32" s="116"/>
      <c r="N32" s="118"/>
      <c r="O32" s="116"/>
      <c r="P32" s="118"/>
      <c r="Q32" s="116"/>
      <c r="R32" s="147">
        <f t="shared" si="22"/>
        <v>0</v>
      </c>
      <c r="S32" s="115">
        <f t="shared" si="16"/>
        <v>0</v>
      </c>
      <c r="T32" s="115">
        <f t="shared" si="23"/>
        <v>0</v>
      </c>
      <c r="U32" s="118"/>
      <c r="V32" s="116"/>
      <c r="W32" s="118"/>
      <c r="X32" s="116"/>
      <c r="Y32" s="118"/>
      <c r="Z32" s="116"/>
      <c r="AA32" s="118"/>
      <c r="AB32" s="116"/>
      <c r="AC32" s="118"/>
      <c r="AD32" s="116"/>
      <c r="AE32" s="118"/>
      <c r="AF32" s="116"/>
      <c r="AG32" s="118"/>
      <c r="AH32" s="116"/>
      <c r="AI32" s="118"/>
      <c r="AJ32" s="116"/>
      <c r="AK32" s="166"/>
      <c r="AL32" s="137" t="str">
        <f t="shared" si="0"/>
        <v>стр.660</v>
      </c>
      <c r="AM32" s="194">
        <f t="shared" si="1"/>
      </c>
      <c r="AN32" s="194">
        <f t="shared" si="2"/>
      </c>
      <c r="AO32" s="194">
        <f t="shared" si="3"/>
        <v>0</v>
      </c>
      <c r="AP32" s="194">
        <f t="shared" si="4"/>
        <v>0</v>
      </c>
      <c r="AQ32" s="194">
        <f t="shared" si="5"/>
        <v>0</v>
      </c>
      <c r="AR32" s="194">
        <f t="shared" si="6"/>
        <v>0</v>
      </c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</row>
    <row r="33" spans="1:77" s="61" customFormat="1" ht="12.75" hidden="1">
      <c r="A33" s="34"/>
      <c r="B33" s="33" t="s">
        <v>568</v>
      </c>
      <c r="C33" s="257">
        <v>670</v>
      </c>
      <c r="D33" s="257" t="s">
        <v>139</v>
      </c>
      <c r="E33" s="147">
        <f t="shared" si="20"/>
        <v>0</v>
      </c>
      <c r="F33" s="115">
        <f t="shared" si="14"/>
        <v>0</v>
      </c>
      <c r="G33" s="115">
        <f t="shared" si="21"/>
        <v>0</v>
      </c>
      <c r="H33" s="118"/>
      <c r="I33" s="116"/>
      <c r="J33" s="118"/>
      <c r="K33" s="116"/>
      <c r="L33" s="118"/>
      <c r="M33" s="116"/>
      <c r="N33" s="118"/>
      <c r="O33" s="116"/>
      <c r="P33" s="118"/>
      <c r="Q33" s="116"/>
      <c r="R33" s="147">
        <f t="shared" si="22"/>
        <v>0</v>
      </c>
      <c r="S33" s="115">
        <f t="shared" si="16"/>
        <v>0</v>
      </c>
      <c r="T33" s="115">
        <f t="shared" si="23"/>
        <v>0</v>
      </c>
      <c r="U33" s="118"/>
      <c r="V33" s="116"/>
      <c r="W33" s="118"/>
      <c r="X33" s="116"/>
      <c r="Y33" s="118"/>
      <c r="Z33" s="116"/>
      <c r="AA33" s="118"/>
      <c r="AB33" s="116"/>
      <c r="AC33" s="118"/>
      <c r="AD33" s="116"/>
      <c r="AE33" s="118"/>
      <c r="AF33" s="116"/>
      <c r="AG33" s="118"/>
      <c r="AH33" s="116"/>
      <c r="AI33" s="118"/>
      <c r="AJ33" s="116"/>
      <c r="AK33" s="166"/>
      <c r="AL33" s="137" t="str">
        <f t="shared" si="0"/>
        <v>стр.670</v>
      </c>
      <c r="AM33" s="194">
        <f t="shared" si="1"/>
      </c>
      <c r="AN33" s="194">
        <f t="shared" si="2"/>
      </c>
      <c r="AO33" s="194">
        <f t="shared" si="3"/>
        <v>0</v>
      </c>
      <c r="AP33" s="194">
        <f t="shared" si="4"/>
        <v>0</v>
      </c>
      <c r="AQ33" s="194">
        <f t="shared" si="5"/>
        <v>0</v>
      </c>
      <c r="AR33" s="194">
        <f t="shared" si="6"/>
        <v>0</v>
      </c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</row>
    <row r="34" spans="1:77" s="61" customFormat="1" ht="12.75" hidden="1">
      <c r="A34" s="34"/>
      <c r="B34" s="33" t="s">
        <v>569</v>
      </c>
      <c r="C34" s="257">
        <v>680</v>
      </c>
      <c r="D34" s="257" t="s">
        <v>139</v>
      </c>
      <c r="E34" s="147">
        <f>SUM(H34,J34,N34,P34)</f>
        <v>0</v>
      </c>
      <c r="F34" s="115">
        <f>IF(E34&lt;&gt;0,G34/E34*1000,0)</f>
        <v>0</v>
      </c>
      <c r="G34" s="115">
        <f>SUM(I34,K34,O34,Q34)</f>
        <v>0</v>
      </c>
      <c r="H34" s="118"/>
      <c r="I34" s="116"/>
      <c r="J34" s="118"/>
      <c r="K34" s="116"/>
      <c r="L34" s="118"/>
      <c r="M34" s="116"/>
      <c r="N34" s="118"/>
      <c r="O34" s="116"/>
      <c r="P34" s="118"/>
      <c r="Q34" s="116"/>
      <c r="R34" s="147">
        <f>SUM(U34,Y34,AC34,AE34)</f>
        <v>0</v>
      </c>
      <c r="S34" s="115">
        <f>IF(R34&lt;&gt;0,T34/R34*1000,0)</f>
        <v>0</v>
      </c>
      <c r="T34" s="115">
        <f>SUM(V34,Z34,AD34,AF34)</f>
        <v>0</v>
      </c>
      <c r="U34" s="118"/>
      <c r="V34" s="116"/>
      <c r="W34" s="118"/>
      <c r="X34" s="116"/>
      <c r="Y34" s="118"/>
      <c r="Z34" s="116"/>
      <c r="AA34" s="118"/>
      <c r="AB34" s="116"/>
      <c r="AC34" s="118"/>
      <c r="AD34" s="116"/>
      <c r="AE34" s="118"/>
      <c r="AF34" s="116"/>
      <c r="AG34" s="118"/>
      <c r="AH34" s="116"/>
      <c r="AI34" s="118"/>
      <c r="AJ34" s="116"/>
      <c r="AK34" s="166"/>
      <c r="AL34" s="137" t="str">
        <f t="shared" si="0"/>
        <v>стр.680</v>
      </c>
      <c r="AM34" s="194">
        <f t="shared" si="1"/>
      </c>
      <c r="AN34" s="194">
        <f t="shared" si="2"/>
      </c>
      <c r="AO34" s="194">
        <f t="shared" si="3"/>
        <v>0</v>
      </c>
      <c r="AP34" s="194">
        <f t="shared" si="4"/>
        <v>0</v>
      </c>
      <c r="AQ34" s="194">
        <f t="shared" si="5"/>
        <v>0</v>
      </c>
      <c r="AR34" s="194">
        <f t="shared" si="6"/>
        <v>0</v>
      </c>
      <c r="AS34" s="166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6"/>
    </row>
    <row r="35" spans="1:77" s="62" customFormat="1" ht="26.25">
      <c r="A35" s="131"/>
      <c r="B35" s="28" t="s">
        <v>526</v>
      </c>
      <c r="C35" s="32">
        <v>700</v>
      </c>
      <c r="D35" s="32" t="s">
        <v>139</v>
      </c>
      <c r="E35" s="128" t="s">
        <v>125</v>
      </c>
      <c r="F35" s="128" t="s">
        <v>125</v>
      </c>
      <c r="G35" s="119">
        <f aca="true" t="shared" si="24" ref="G35:Q35">SUM(G36:G46)</f>
        <v>14180.199999999999</v>
      </c>
      <c r="H35" s="128" t="s">
        <v>125</v>
      </c>
      <c r="I35" s="119">
        <f>SUM(I36:I46)</f>
        <v>14180.199999999999</v>
      </c>
      <c r="J35" s="128" t="s">
        <v>125</v>
      </c>
      <c r="K35" s="119">
        <f t="shared" si="24"/>
        <v>0</v>
      </c>
      <c r="L35" s="128" t="s">
        <v>125</v>
      </c>
      <c r="M35" s="119">
        <f t="shared" si="24"/>
        <v>0</v>
      </c>
      <c r="N35" s="128" t="s">
        <v>125</v>
      </c>
      <c r="O35" s="119">
        <f t="shared" si="24"/>
        <v>0</v>
      </c>
      <c r="P35" s="128" t="s">
        <v>125</v>
      </c>
      <c r="Q35" s="119">
        <f t="shared" si="24"/>
        <v>0</v>
      </c>
      <c r="R35" s="128" t="s">
        <v>125</v>
      </c>
      <c r="S35" s="128" t="s">
        <v>125</v>
      </c>
      <c r="T35" s="119">
        <f aca="true" t="shared" si="25" ref="T35:AJ35">SUM(T36:T46)</f>
        <v>14180.199999999999</v>
      </c>
      <c r="U35" s="128" t="s">
        <v>125</v>
      </c>
      <c r="V35" s="119">
        <f t="shared" si="25"/>
        <v>14180.199999999999</v>
      </c>
      <c r="W35" s="128" t="s">
        <v>125</v>
      </c>
      <c r="X35" s="119">
        <f t="shared" si="25"/>
        <v>0</v>
      </c>
      <c r="Y35" s="128" t="s">
        <v>125</v>
      </c>
      <c r="Z35" s="119">
        <f t="shared" si="25"/>
        <v>0</v>
      </c>
      <c r="AA35" s="128" t="s">
        <v>125</v>
      </c>
      <c r="AB35" s="119">
        <f t="shared" si="25"/>
        <v>0</v>
      </c>
      <c r="AC35" s="128" t="s">
        <v>125</v>
      </c>
      <c r="AD35" s="119">
        <f t="shared" si="25"/>
        <v>0</v>
      </c>
      <c r="AE35" s="128" t="s">
        <v>125</v>
      </c>
      <c r="AF35" s="119">
        <f t="shared" si="25"/>
        <v>0</v>
      </c>
      <c r="AG35" s="128" t="s">
        <v>125</v>
      </c>
      <c r="AH35" s="119">
        <f t="shared" si="25"/>
        <v>0</v>
      </c>
      <c r="AI35" s="128" t="s">
        <v>125</v>
      </c>
      <c r="AJ35" s="119">
        <f t="shared" si="25"/>
        <v>0</v>
      </c>
      <c r="AK35" s="167"/>
      <c r="AL35" s="137" t="str">
        <f t="shared" si="0"/>
        <v>стр.700</v>
      </c>
      <c r="AM35" s="194">
        <f t="shared" si="1"/>
      </c>
      <c r="AN35" s="194">
        <f t="shared" si="2"/>
      </c>
      <c r="AO35" s="194">
        <f t="shared" si="3"/>
        <v>0</v>
      </c>
      <c r="AP35" s="194">
        <f t="shared" si="4"/>
        <v>0</v>
      </c>
      <c r="AQ35" s="194">
        <f t="shared" si="5"/>
        <v>0</v>
      </c>
      <c r="AR35" s="194">
        <f t="shared" si="6"/>
        <v>0</v>
      </c>
      <c r="AS35" s="167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7"/>
    </row>
    <row r="36" spans="1:77" s="61" customFormat="1" ht="12.75" hidden="1">
      <c r="A36" s="34"/>
      <c r="B36" s="33" t="s">
        <v>260</v>
      </c>
      <c r="C36" s="257">
        <v>710</v>
      </c>
      <c r="D36" s="257" t="s">
        <v>139</v>
      </c>
      <c r="E36" s="147">
        <f aca="true" t="shared" si="26" ref="E36:E46">SUM(H36,J36,N36,P36)</f>
        <v>0</v>
      </c>
      <c r="F36" s="115">
        <f aca="true" t="shared" si="27" ref="F36:F46">IF(E36&lt;&gt;0,G36/E36*1000,0)</f>
        <v>0</v>
      </c>
      <c r="G36" s="115">
        <f aca="true" t="shared" si="28" ref="G36:G46">SUM(I36,K36,O36,Q36)</f>
        <v>0</v>
      </c>
      <c r="H36" s="118"/>
      <c r="I36" s="116"/>
      <c r="J36" s="118"/>
      <c r="K36" s="116"/>
      <c r="L36" s="118"/>
      <c r="M36" s="116"/>
      <c r="N36" s="118"/>
      <c r="O36" s="116"/>
      <c r="P36" s="118"/>
      <c r="Q36" s="116"/>
      <c r="R36" s="147">
        <f aca="true" t="shared" si="29" ref="R36:R46">SUM(U36,Y36,AC36,AE36)</f>
        <v>0</v>
      </c>
      <c r="S36" s="115">
        <f aca="true" t="shared" si="30" ref="S36:S46">IF(R36&lt;&gt;0,T36/R36*1000,0)</f>
        <v>0</v>
      </c>
      <c r="T36" s="115">
        <f aca="true" t="shared" si="31" ref="T36:T46">SUM(V36,Z36,AD36,AF36)</f>
        <v>0</v>
      </c>
      <c r="U36" s="118"/>
      <c r="V36" s="116"/>
      <c r="W36" s="118"/>
      <c r="X36" s="116"/>
      <c r="Y36" s="118"/>
      <c r="Z36" s="116"/>
      <c r="AA36" s="118"/>
      <c r="AB36" s="116"/>
      <c r="AC36" s="118"/>
      <c r="AD36" s="116"/>
      <c r="AE36" s="118"/>
      <c r="AF36" s="116"/>
      <c r="AG36" s="118"/>
      <c r="AH36" s="116"/>
      <c r="AI36" s="118"/>
      <c r="AJ36" s="116"/>
      <c r="AK36" s="166"/>
      <c r="AL36" s="137" t="str">
        <f t="shared" si="0"/>
        <v>стр.710</v>
      </c>
      <c r="AM36" s="194">
        <f t="shared" si="1"/>
      </c>
      <c r="AN36" s="194">
        <f t="shared" si="2"/>
      </c>
      <c r="AO36" s="194">
        <f t="shared" si="3"/>
        <v>0</v>
      </c>
      <c r="AP36" s="194">
        <f t="shared" si="4"/>
        <v>0</v>
      </c>
      <c r="AQ36" s="194">
        <f t="shared" si="5"/>
        <v>0</v>
      </c>
      <c r="AR36" s="194">
        <f t="shared" si="6"/>
        <v>0</v>
      </c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</row>
    <row r="37" spans="1:77" s="61" customFormat="1" ht="12.75" hidden="1">
      <c r="A37" s="34"/>
      <c r="B37" s="33" t="s">
        <v>261</v>
      </c>
      <c r="C37" s="257">
        <v>720</v>
      </c>
      <c r="D37" s="257" t="s">
        <v>139</v>
      </c>
      <c r="E37" s="147">
        <f t="shared" si="26"/>
        <v>0</v>
      </c>
      <c r="F37" s="115">
        <f t="shared" si="27"/>
        <v>0</v>
      </c>
      <c r="G37" s="115">
        <f t="shared" si="28"/>
        <v>0</v>
      </c>
      <c r="H37" s="118"/>
      <c r="I37" s="116"/>
      <c r="J37" s="118"/>
      <c r="K37" s="116"/>
      <c r="L37" s="118"/>
      <c r="M37" s="116"/>
      <c r="N37" s="118"/>
      <c r="O37" s="116"/>
      <c r="P37" s="118"/>
      <c r="Q37" s="116"/>
      <c r="R37" s="147">
        <f t="shared" si="29"/>
        <v>0</v>
      </c>
      <c r="S37" s="115">
        <f t="shared" si="30"/>
        <v>0</v>
      </c>
      <c r="T37" s="115">
        <f t="shared" si="31"/>
        <v>0</v>
      </c>
      <c r="U37" s="118"/>
      <c r="V37" s="116"/>
      <c r="W37" s="118"/>
      <c r="X37" s="116"/>
      <c r="Y37" s="118"/>
      <c r="Z37" s="116"/>
      <c r="AA37" s="118"/>
      <c r="AB37" s="116"/>
      <c r="AC37" s="118"/>
      <c r="AD37" s="116"/>
      <c r="AE37" s="118"/>
      <c r="AF37" s="116"/>
      <c r="AG37" s="118"/>
      <c r="AH37" s="116"/>
      <c r="AI37" s="118"/>
      <c r="AJ37" s="116"/>
      <c r="AK37" s="166"/>
      <c r="AL37" s="137" t="str">
        <f t="shared" si="0"/>
        <v>стр.720</v>
      </c>
      <c r="AM37" s="194">
        <f t="shared" si="1"/>
      </c>
      <c r="AN37" s="194">
        <f t="shared" si="2"/>
      </c>
      <c r="AO37" s="194">
        <f t="shared" si="3"/>
        <v>0</v>
      </c>
      <c r="AP37" s="194">
        <f t="shared" si="4"/>
        <v>0</v>
      </c>
      <c r="AQ37" s="194">
        <f t="shared" si="5"/>
        <v>0</v>
      </c>
      <c r="AR37" s="194">
        <f t="shared" si="6"/>
        <v>0</v>
      </c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</row>
    <row r="38" spans="1:77" s="61" customFormat="1" ht="12.75">
      <c r="A38" s="34"/>
      <c r="B38" s="33" t="s">
        <v>255</v>
      </c>
      <c r="C38" s="257">
        <v>730</v>
      </c>
      <c r="D38" s="257" t="s">
        <v>139</v>
      </c>
      <c r="E38" s="147">
        <f t="shared" si="26"/>
        <v>1</v>
      </c>
      <c r="F38" s="115">
        <f t="shared" si="27"/>
        <v>4398900</v>
      </c>
      <c r="G38" s="115">
        <f t="shared" si="28"/>
        <v>4398.9</v>
      </c>
      <c r="H38" s="118">
        <v>1</v>
      </c>
      <c r="I38" s="116">
        <v>4398.9</v>
      </c>
      <c r="J38" s="118"/>
      <c r="K38" s="116"/>
      <c r="L38" s="118"/>
      <c r="M38" s="116"/>
      <c r="N38" s="118"/>
      <c r="O38" s="116"/>
      <c r="P38" s="118"/>
      <c r="Q38" s="116"/>
      <c r="R38" s="147">
        <f t="shared" si="29"/>
        <v>1</v>
      </c>
      <c r="S38" s="115">
        <f t="shared" si="30"/>
        <v>4398900</v>
      </c>
      <c r="T38" s="115">
        <f t="shared" si="31"/>
        <v>4398.9</v>
      </c>
      <c r="U38" s="118">
        <v>1</v>
      </c>
      <c r="V38" s="116">
        <v>4398.9</v>
      </c>
      <c r="W38" s="118"/>
      <c r="X38" s="116"/>
      <c r="Y38" s="118"/>
      <c r="Z38" s="116"/>
      <c r="AA38" s="118"/>
      <c r="AB38" s="116"/>
      <c r="AC38" s="118"/>
      <c r="AD38" s="116"/>
      <c r="AE38" s="118"/>
      <c r="AF38" s="116"/>
      <c r="AG38" s="118"/>
      <c r="AH38" s="116"/>
      <c r="AI38" s="118"/>
      <c r="AJ38" s="116"/>
      <c r="AK38" s="166"/>
      <c r="AL38" s="137" t="str">
        <f t="shared" si="0"/>
        <v>стр.730</v>
      </c>
      <c r="AM38" s="194">
        <f t="shared" si="1"/>
      </c>
      <c r="AN38" s="194">
        <f t="shared" si="2"/>
      </c>
      <c r="AO38" s="194">
        <f t="shared" si="3"/>
        <v>0</v>
      </c>
      <c r="AP38" s="194">
        <f t="shared" si="4"/>
        <v>0</v>
      </c>
      <c r="AQ38" s="194">
        <f t="shared" si="5"/>
        <v>0</v>
      </c>
      <c r="AR38" s="194">
        <f t="shared" si="6"/>
        <v>0</v>
      </c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</row>
    <row r="39" spans="1:77" s="61" customFormat="1" ht="12.75" hidden="1">
      <c r="A39" s="34"/>
      <c r="B39" s="33" t="s">
        <v>256</v>
      </c>
      <c r="C39" s="257">
        <v>740</v>
      </c>
      <c r="D39" s="257" t="s">
        <v>139</v>
      </c>
      <c r="E39" s="147">
        <f t="shared" si="26"/>
        <v>0</v>
      </c>
      <c r="F39" s="115">
        <f t="shared" si="27"/>
        <v>0</v>
      </c>
      <c r="G39" s="115">
        <f t="shared" si="28"/>
        <v>0</v>
      </c>
      <c r="H39" s="118"/>
      <c r="I39" s="116"/>
      <c r="J39" s="118"/>
      <c r="K39" s="116"/>
      <c r="L39" s="118"/>
      <c r="M39" s="116"/>
      <c r="N39" s="118"/>
      <c r="O39" s="116"/>
      <c r="P39" s="118"/>
      <c r="Q39" s="116"/>
      <c r="R39" s="147">
        <f t="shared" si="29"/>
        <v>0</v>
      </c>
      <c r="S39" s="115">
        <f t="shared" si="30"/>
        <v>0</v>
      </c>
      <c r="T39" s="115">
        <f t="shared" si="31"/>
        <v>0</v>
      </c>
      <c r="U39" s="118"/>
      <c r="V39" s="116"/>
      <c r="W39" s="118"/>
      <c r="X39" s="116"/>
      <c r="Y39" s="118"/>
      <c r="Z39" s="116"/>
      <c r="AA39" s="118"/>
      <c r="AB39" s="116"/>
      <c r="AC39" s="118"/>
      <c r="AD39" s="116"/>
      <c r="AE39" s="118"/>
      <c r="AF39" s="116"/>
      <c r="AG39" s="118"/>
      <c r="AH39" s="116"/>
      <c r="AI39" s="118"/>
      <c r="AJ39" s="116"/>
      <c r="AK39" s="166"/>
      <c r="AL39" s="137" t="str">
        <f t="shared" si="0"/>
        <v>стр.740</v>
      </c>
      <c r="AM39" s="194">
        <f t="shared" si="1"/>
      </c>
      <c r="AN39" s="194">
        <f t="shared" si="2"/>
      </c>
      <c r="AO39" s="194">
        <f t="shared" si="3"/>
        <v>0</v>
      </c>
      <c r="AP39" s="194">
        <f t="shared" si="4"/>
        <v>0</v>
      </c>
      <c r="AQ39" s="194">
        <f t="shared" si="5"/>
        <v>0</v>
      </c>
      <c r="AR39" s="194">
        <f t="shared" si="6"/>
        <v>0</v>
      </c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</row>
    <row r="40" spans="1:77" s="61" customFormat="1" ht="26.25" hidden="1">
      <c r="A40" s="34"/>
      <c r="B40" s="33" t="s">
        <v>262</v>
      </c>
      <c r="C40" s="257">
        <v>750</v>
      </c>
      <c r="D40" s="257" t="s">
        <v>139</v>
      </c>
      <c r="E40" s="147">
        <f t="shared" si="26"/>
        <v>0</v>
      </c>
      <c r="F40" s="115">
        <f t="shared" si="27"/>
        <v>0</v>
      </c>
      <c r="G40" s="115">
        <f t="shared" si="28"/>
        <v>0</v>
      </c>
      <c r="H40" s="118"/>
      <c r="I40" s="116"/>
      <c r="J40" s="118"/>
      <c r="K40" s="116"/>
      <c r="L40" s="118"/>
      <c r="M40" s="116"/>
      <c r="N40" s="118"/>
      <c r="O40" s="116"/>
      <c r="P40" s="118"/>
      <c r="Q40" s="116"/>
      <c r="R40" s="147">
        <f t="shared" si="29"/>
        <v>0</v>
      </c>
      <c r="S40" s="115">
        <f t="shared" si="30"/>
        <v>0</v>
      </c>
      <c r="T40" s="115">
        <f t="shared" si="31"/>
        <v>0</v>
      </c>
      <c r="U40" s="118"/>
      <c r="V40" s="116"/>
      <c r="W40" s="118"/>
      <c r="X40" s="116"/>
      <c r="Y40" s="118"/>
      <c r="Z40" s="116"/>
      <c r="AA40" s="118"/>
      <c r="AB40" s="116"/>
      <c r="AC40" s="118"/>
      <c r="AD40" s="116"/>
      <c r="AE40" s="118"/>
      <c r="AF40" s="116"/>
      <c r="AG40" s="118"/>
      <c r="AH40" s="116"/>
      <c r="AI40" s="118"/>
      <c r="AJ40" s="116"/>
      <c r="AK40" s="166"/>
      <c r="AL40" s="137" t="str">
        <f t="shared" si="0"/>
        <v>стр.750</v>
      </c>
      <c r="AM40" s="194">
        <f t="shared" si="1"/>
      </c>
      <c r="AN40" s="194">
        <f t="shared" si="2"/>
      </c>
      <c r="AO40" s="194">
        <f t="shared" si="3"/>
        <v>0</v>
      </c>
      <c r="AP40" s="194">
        <f t="shared" si="4"/>
        <v>0</v>
      </c>
      <c r="AQ40" s="194">
        <f t="shared" si="5"/>
        <v>0</v>
      </c>
      <c r="AR40" s="194">
        <f t="shared" si="6"/>
        <v>0</v>
      </c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</row>
    <row r="41" spans="1:77" s="61" customFormat="1" ht="12.75" hidden="1">
      <c r="A41" s="34"/>
      <c r="B41" s="33" t="s">
        <v>263</v>
      </c>
      <c r="C41" s="257">
        <v>760</v>
      </c>
      <c r="D41" s="257" t="s">
        <v>139</v>
      </c>
      <c r="E41" s="147">
        <f t="shared" si="26"/>
        <v>0</v>
      </c>
      <c r="F41" s="115">
        <f t="shared" si="27"/>
        <v>0</v>
      </c>
      <c r="G41" s="115">
        <f t="shared" si="28"/>
        <v>0</v>
      </c>
      <c r="H41" s="118"/>
      <c r="I41" s="116"/>
      <c r="J41" s="118"/>
      <c r="K41" s="116"/>
      <c r="L41" s="118"/>
      <c r="M41" s="116"/>
      <c r="N41" s="118"/>
      <c r="O41" s="116"/>
      <c r="P41" s="118"/>
      <c r="Q41" s="116"/>
      <c r="R41" s="147">
        <f t="shared" si="29"/>
        <v>0</v>
      </c>
      <c r="S41" s="115">
        <f t="shared" si="30"/>
        <v>0</v>
      </c>
      <c r="T41" s="115">
        <f t="shared" si="31"/>
        <v>0</v>
      </c>
      <c r="U41" s="118"/>
      <c r="V41" s="116"/>
      <c r="W41" s="118"/>
      <c r="X41" s="116"/>
      <c r="Y41" s="118"/>
      <c r="Z41" s="116"/>
      <c r="AA41" s="118"/>
      <c r="AB41" s="116"/>
      <c r="AC41" s="118"/>
      <c r="AD41" s="116"/>
      <c r="AE41" s="118"/>
      <c r="AF41" s="116"/>
      <c r="AG41" s="118"/>
      <c r="AH41" s="116"/>
      <c r="AI41" s="118"/>
      <c r="AJ41" s="116"/>
      <c r="AK41" s="166"/>
      <c r="AL41" s="137" t="str">
        <f t="shared" si="0"/>
        <v>стр.760</v>
      </c>
      <c r="AM41" s="194">
        <f t="shared" si="1"/>
      </c>
      <c r="AN41" s="194">
        <f t="shared" si="2"/>
      </c>
      <c r="AO41" s="194">
        <f t="shared" si="3"/>
        <v>0</v>
      </c>
      <c r="AP41" s="194">
        <f t="shared" si="4"/>
        <v>0</v>
      </c>
      <c r="AQ41" s="194">
        <f t="shared" si="5"/>
        <v>0</v>
      </c>
      <c r="AR41" s="194">
        <f t="shared" si="6"/>
        <v>0</v>
      </c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</row>
    <row r="42" spans="1:77" s="61" customFormat="1" ht="12.75">
      <c r="A42" s="34"/>
      <c r="B42" s="33" t="s">
        <v>264</v>
      </c>
      <c r="C42" s="257">
        <v>770</v>
      </c>
      <c r="D42" s="257" t="s">
        <v>139</v>
      </c>
      <c r="E42" s="147">
        <f t="shared" si="26"/>
        <v>1</v>
      </c>
      <c r="F42" s="115">
        <f t="shared" si="27"/>
        <v>3090000</v>
      </c>
      <c r="G42" s="115">
        <f t="shared" si="28"/>
        <v>3090</v>
      </c>
      <c r="H42" s="118">
        <v>1</v>
      </c>
      <c r="I42" s="116">
        <v>3090</v>
      </c>
      <c r="J42" s="118"/>
      <c r="K42" s="116"/>
      <c r="L42" s="118"/>
      <c r="M42" s="116"/>
      <c r="N42" s="118"/>
      <c r="O42" s="116"/>
      <c r="P42" s="118"/>
      <c r="Q42" s="116"/>
      <c r="R42" s="147">
        <f t="shared" si="29"/>
        <v>1</v>
      </c>
      <c r="S42" s="115">
        <f t="shared" si="30"/>
        <v>3090000</v>
      </c>
      <c r="T42" s="115">
        <f t="shared" si="31"/>
        <v>3090</v>
      </c>
      <c r="U42" s="118">
        <v>1</v>
      </c>
      <c r="V42" s="116">
        <v>3090</v>
      </c>
      <c r="W42" s="118"/>
      <c r="X42" s="116"/>
      <c r="Y42" s="118"/>
      <c r="Z42" s="116"/>
      <c r="AA42" s="118"/>
      <c r="AB42" s="116"/>
      <c r="AC42" s="118"/>
      <c r="AD42" s="116"/>
      <c r="AE42" s="118"/>
      <c r="AF42" s="116"/>
      <c r="AG42" s="118"/>
      <c r="AH42" s="116"/>
      <c r="AI42" s="118"/>
      <c r="AJ42" s="116"/>
      <c r="AK42" s="166"/>
      <c r="AL42" s="137" t="str">
        <f t="shared" si="0"/>
        <v>стр.770</v>
      </c>
      <c r="AM42" s="194">
        <f t="shared" si="1"/>
      </c>
      <c r="AN42" s="194">
        <f t="shared" si="2"/>
      </c>
      <c r="AO42" s="194">
        <f t="shared" si="3"/>
        <v>0</v>
      </c>
      <c r="AP42" s="194">
        <f t="shared" si="4"/>
        <v>0</v>
      </c>
      <c r="AQ42" s="194">
        <f t="shared" si="5"/>
        <v>0</v>
      </c>
      <c r="AR42" s="194">
        <f t="shared" si="6"/>
        <v>0</v>
      </c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</row>
    <row r="43" spans="1:77" s="61" customFormat="1" ht="26.25" hidden="1">
      <c r="A43" s="34"/>
      <c r="B43" s="33" t="s">
        <v>265</v>
      </c>
      <c r="C43" s="257">
        <v>780</v>
      </c>
      <c r="D43" s="257" t="s">
        <v>139</v>
      </c>
      <c r="E43" s="147">
        <f t="shared" si="26"/>
        <v>0</v>
      </c>
      <c r="F43" s="115">
        <f t="shared" si="27"/>
        <v>0</v>
      </c>
      <c r="G43" s="115">
        <f t="shared" si="28"/>
        <v>0</v>
      </c>
      <c r="H43" s="118"/>
      <c r="I43" s="116"/>
      <c r="J43" s="118"/>
      <c r="K43" s="116"/>
      <c r="L43" s="118"/>
      <c r="M43" s="116"/>
      <c r="N43" s="118"/>
      <c r="O43" s="116"/>
      <c r="P43" s="118"/>
      <c r="Q43" s="116"/>
      <c r="R43" s="147">
        <f t="shared" si="29"/>
        <v>0</v>
      </c>
      <c r="S43" s="115">
        <f t="shared" si="30"/>
        <v>0</v>
      </c>
      <c r="T43" s="115">
        <f t="shared" si="31"/>
        <v>0</v>
      </c>
      <c r="U43" s="118"/>
      <c r="V43" s="116"/>
      <c r="W43" s="118"/>
      <c r="X43" s="116"/>
      <c r="Y43" s="118"/>
      <c r="Z43" s="116"/>
      <c r="AA43" s="118"/>
      <c r="AB43" s="116"/>
      <c r="AC43" s="118"/>
      <c r="AD43" s="116"/>
      <c r="AE43" s="118"/>
      <c r="AF43" s="116"/>
      <c r="AG43" s="118"/>
      <c r="AH43" s="116"/>
      <c r="AI43" s="118"/>
      <c r="AJ43" s="116"/>
      <c r="AK43" s="166"/>
      <c r="AL43" s="137" t="str">
        <f t="shared" si="0"/>
        <v>стр.780</v>
      </c>
      <c r="AM43" s="194">
        <f t="shared" si="1"/>
      </c>
      <c r="AN43" s="194">
        <f t="shared" si="2"/>
      </c>
      <c r="AO43" s="194">
        <f t="shared" si="3"/>
        <v>0</v>
      </c>
      <c r="AP43" s="194">
        <f t="shared" si="4"/>
        <v>0</v>
      </c>
      <c r="AQ43" s="194">
        <f t="shared" si="5"/>
        <v>0</v>
      </c>
      <c r="AR43" s="194">
        <f t="shared" si="6"/>
        <v>0</v>
      </c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</row>
    <row r="44" spans="1:77" s="61" customFormat="1" ht="26.25" hidden="1">
      <c r="A44" s="34"/>
      <c r="B44" s="33" t="s">
        <v>635</v>
      </c>
      <c r="C44" s="257">
        <v>790</v>
      </c>
      <c r="D44" s="257" t="s">
        <v>139</v>
      </c>
      <c r="E44" s="147">
        <f t="shared" si="26"/>
        <v>0</v>
      </c>
      <c r="F44" s="115">
        <f t="shared" si="27"/>
        <v>0</v>
      </c>
      <c r="G44" s="115">
        <f t="shared" si="28"/>
        <v>0</v>
      </c>
      <c r="H44" s="118"/>
      <c r="I44" s="116"/>
      <c r="J44" s="118"/>
      <c r="K44" s="116"/>
      <c r="L44" s="118"/>
      <c r="M44" s="116"/>
      <c r="N44" s="118"/>
      <c r="O44" s="116"/>
      <c r="P44" s="118"/>
      <c r="Q44" s="116"/>
      <c r="R44" s="147">
        <f t="shared" si="29"/>
        <v>0</v>
      </c>
      <c r="S44" s="115">
        <f t="shared" si="30"/>
        <v>0</v>
      </c>
      <c r="T44" s="115">
        <f t="shared" si="31"/>
        <v>0</v>
      </c>
      <c r="U44" s="118"/>
      <c r="V44" s="116"/>
      <c r="W44" s="118"/>
      <c r="X44" s="116"/>
      <c r="Y44" s="118"/>
      <c r="Z44" s="116"/>
      <c r="AA44" s="118"/>
      <c r="AB44" s="116"/>
      <c r="AC44" s="118"/>
      <c r="AD44" s="116"/>
      <c r="AE44" s="118"/>
      <c r="AF44" s="116"/>
      <c r="AG44" s="118"/>
      <c r="AH44" s="116"/>
      <c r="AI44" s="118"/>
      <c r="AJ44" s="116"/>
      <c r="AK44" s="166"/>
      <c r="AL44" s="137" t="str">
        <f t="shared" si="0"/>
        <v>стр.790</v>
      </c>
      <c r="AM44" s="194">
        <f t="shared" si="1"/>
      </c>
      <c r="AN44" s="194">
        <f t="shared" si="2"/>
      </c>
      <c r="AO44" s="194">
        <f t="shared" si="3"/>
        <v>0</v>
      </c>
      <c r="AP44" s="194">
        <f t="shared" si="4"/>
        <v>0</v>
      </c>
      <c r="AQ44" s="194">
        <f t="shared" si="5"/>
        <v>0</v>
      </c>
      <c r="AR44" s="194">
        <f t="shared" si="6"/>
        <v>0</v>
      </c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</row>
    <row r="45" spans="1:77" s="61" customFormat="1" ht="31.5" customHeight="1">
      <c r="A45" s="34"/>
      <c r="B45" s="33" t="s">
        <v>568</v>
      </c>
      <c r="C45" s="257">
        <v>800</v>
      </c>
      <c r="D45" s="257" t="s">
        <v>139</v>
      </c>
      <c r="E45" s="147">
        <f t="shared" si="26"/>
        <v>1</v>
      </c>
      <c r="F45" s="115">
        <f t="shared" si="27"/>
        <v>6300000</v>
      </c>
      <c r="G45" s="115">
        <f t="shared" si="28"/>
        <v>6300</v>
      </c>
      <c r="H45" s="118">
        <v>1</v>
      </c>
      <c r="I45" s="116">
        <v>6300</v>
      </c>
      <c r="J45" s="118"/>
      <c r="K45" s="116"/>
      <c r="L45" s="118"/>
      <c r="M45" s="116"/>
      <c r="N45" s="118"/>
      <c r="O45" s="116"/>
      <c r="P45" s="118"/>
      <c r="Q45" s="116"/>
      <c r="R45" s="147">
        <f t="shared" si="29"/>
        <v>1</v>
      </c>
      <c r="S45" s="115">
        <f t="shared" si="30"/>
        <v>6300000</v>
      </c>
      <c r="T45" s="115">
        <f t="shared" si="31"/>
        <v>6300</v>
      </c>
      <c r="U45" s="118">
        <v>1</v>
      </c>
      <c r="V45" s="116">
        <v>6300</v>
      </c>
      <c r="W45" s="118"/>
      <c r="X45" s="116"/>
      <c r="Y45" s="118"/>
      <c r="Z45" s="116"/>
      <c r="AA45" s="118"/>
      <c r="AB45" s="116"/>
      <c r="AC45" s="118"/>
      <c r="AD45" s="116"/>
      <c r="AE45" s="118"/>
      <c r="AF45" s="116"/>
      <c r="AG45" s="118"/>
      <c r="AH45" s="116"/>
      <c r="AI45" s="118"/>
      <c r="AJ45" s="116"/>
      <c r="AK45" s="166"/>
      <c r="AL45" s="137" t="str">
        <f t="shared" si="0"/>
        <v>стр.800</v>
      </c>
      <c r="AM45" s="194">
        <f t="shared" si="1"/>
      </c>
      <c r="AN45" s="194">
        <f t="shared" si="2"/>
      </c>
      <c r="AO45" s="194">
        <f t="shared" si="3"/>
        <v>0</v>
      </c>
      <c r="AP45" s="194">
        <f t="shared" si="4"/>
        <v>0</v>
      </c>
      <c r="AQ45" s="194">
        <f t="shared" si="5"/>
        <v>0</v>
      </c>
      <c r="AR45" s="194">
        <f t="shared" si="6"/>
        <v>0</v>
      </c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</row>
    <row r="46" spans="1:77" s="61" customFormat="1" ht="12.75">
      <c r="A46" s="34"/>
      <c r="B46" s="33" t="s">
        <v>569</v>
      </c>
      <c r="C46" s="257">
        <v>810</v>
      </c>
      <c r="D46" s="257" t="s">
        <v>139</v>
      </c>
      <c r="E46" s="147">
        <f t="shared" si="26"/>
        <v>1</v>
      </c>
      <c r="F46" s="115">
        <f t="shared" si="27"/>
        <v>391300</v>
      </c>
      <c r="G46" s="115">
        <f t="shared" si="28"/>
        <v>391.3</v>
      </c>
      <c r="H46" s="118">
        <v>1</v>
      </c>
      <c r="I46" s="116">
        <v>391.3</v>
      </c>
      <c r="J46" s="118"/>
      <c r="K46" s="116"/>
      <c r="L46" s="118"/>
      <c r="M46" s="116"/>
      <c r="N46" s="118"/>
      <c r="O46" s="116"/>
      <c r="P46" s="118"/>
      <c r="Q46" s="116"/>
      <c r="R46" s="147">
        <f t="shared" si="29"/>
        <v>1</v>
      </c>
      <c r="S46" s="115">
        <f t="shared" si="30"/>
        <v>391300</v>
      </c>
      <c r="T46" s="115">
        <f t="shared" si="31"/>
        <v>391.3</v>
      </c>
      <c r="U46" s="118">
        <v>1</v>
      </c>
      <c r="V46" s="116">
        <v>391.3</v>
      </c>
      <c r="W46" s="118"/>
      <c r="X46" s="116"/>
      <c r="Y46" s="118"/>
      <c r="Z46" s="116"/>
      <c r="AA46" s="118"/>
      <c r="AB46" s="116"/>
      <c r="AC46" s="118"/>
      <c r="AD46" s="116"/>
      <c r="AE46" s="118"/>
      <c r="AF46" s="116"/>
      <c r="AG46" s="118"/>
      <c r="AH46" s="116"/>
      <c r="AI46" s="118"/>
      <c r="AJ46" s="116"/>
      <c r="AK46" s="166"/>
      <c r="AL46" s="137" t="str">
        <f t="shared" si="0"/>
        <v>стр.810</v>
      </c>
      <c r="AM46" s="194">
        <f t="shared" si="1"/>
      </c>
      <c r="AN46" s="194">
        <f t="shared" si="2"/>
      </c>
      <c r="AO46" s="194">
        <f t="shared" si="3"/>
        <v>0</v>
      </c>
      <c r="AP46" s="194">
        <f t="shared" si="4"/>
        <v>0</v>
      </c>
      <c r="AQ46" s="194">
        <f t="shared" si="5"/>
        <v>0</v>
      </c>
      <c r="AR46" s="194">
        <f t="shared" si="6"/>
        <v>0</v>
      </c>
      <c r="AS46" s="166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166"/>
    </row>
    <row r="47" spans="1:77" ht="12.75" customHeight="1">
      <c r="A47" s="31"/>
      <c r="B47" s="145"/>
      <c r="C47" s="31"/>
      <c r="D47" s="31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</row>
    <row r="48" spans="1:77" ht="25.5" customHeight="1">
      <c r="A48" s="31"/>
      <c r="B48" s="345" t="s">
        <v>599</v>
      </c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85" t="s">
        <v>0</v>
      </c>
      <c r="AF48" s="385"/>
      <c r="AG48" s="385"/>
      <c r="AH48" s="385"/>
      <c r="AI48" s="179"/>
      <c r="AJ48" s="226" t="str">
        <f>Финансирование!K34</f>
        <v>Ю.Н. Божко</v>
      </c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</row>
    <row r="49" spans="1:77" ht="12.75" customHeight="1">
      <c r="A49" s="31"/>
      <c r="B49" s="14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145"/>
      <c r="AF49" s="145"/>
      <c r="AG49" s="217"/>
      <c r="AH49" s="145"/>
      <c r="AI49" s="133" t="s">
        <v>23</v>
      </c>
      <c r="AJ49" s="133" t="s">
        <v>24</v>
      </c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7" ht="21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85" t="s">
        <v>2</v>
      </c>
      <c r="AF50" s="385"/>
      <c r="AG50" s="385"/>
      <c r="AH50" s="385"/>
      <c r="AI50" s="179"/>
      <c r="AJ50" s="226" t="str">
        <f>Финансирование!K36</f>
        <v>Е.А. Хлапонина</v>
      </c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</row>
    <row r="51" spans="1:7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145"/>
      <c r="AF51" s="145"/>
      <c r="AG51" s="145"/>
      <c r="AH51" s="145"/>
      <c r="AI51" s="133" t="s">
        <v>23</v>
      </c>
      <c r="AJ51" s="133" t="s">
        <v>24</v>
      </c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</row>
    <row r="52" spans="1:77" ht="18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85" t="s">
        <v>131</v>
      </c>
      <c r="AF52" s="385"/>
      <c r="AG52" s="385"/>
      <c r="AH52" s="385"/>
      <c r="AI52" s="179"/>
      <c r="AJ52" s="226" t="str">
        <f>Финансирование!K38</f>
        <v>Н.Н. Аршинова</v>
      </c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</row>
    <row r="53" spans="1:77" ht="26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133" t="s">
        <v>23</v>
      </c>
      <c r="AJ53" s="133" t="s">
        <v>24</v>
      </c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</row>
    <row r="54" spans="1:7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134"/>
      <c r="AH54" s="31"/>
      <c r="AI54" s="227">
        <f>Финансирование!N36</f>
        <v>44221</v>
      </c>
      <c r="AJ54" s="226" t="str">
        <f>Финансирование!N38</f>
        <v>(8472) 43-00-41</v>
      </c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</row>
    <row r="55" spans="1:77" ht="18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134" t="s">
        <v>3</v>
      </c>
      <c r="AH55" s="31"/>
      <c r="AI55" s="135" t="s">
        <v>46</v>
      </c>
      <c r="AJ55" s="135" t="s">
        <v>44</v>
      </c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</row>
  </sheetData>
  <sheetProtection sheet="1" objects="1" scenarios="1"/>
  <mergeCells count="72">
    <mergeCell ref="AT14:BX14"/>
    <mergeCell ref="BX21:BX22"/>
    <mergeCell ref="BR21:BR22"/>
    <mergeCell ref="BS21:BS22"/>
    <mergeCell ref="BT21:BT22"/>
    <mergeCell ref="BU21:BU22"/>
    <mergeCell ref="BV21:BV22"/>
    <mergeCell ref="BW21:BW22"/>
    <mergeCell ref="BL21:BL22"/>
    <mergeCell ref="BM21:BM22"/>
    <mergeCell ref="BN21:BN22"/>
    <mergeCell ref="BO21:BO22"/>
    <mergeCell ref="BP21:BP22"/>
    <mergeCell ref="BQ21:BQ22"/>
    <mergeCell ref="BF21:BF22"/>
    <mergeCell ref="BG21:BG22"/>
    <mergeCell ref="BH21:BH22"/>
    <mergeCell ref="BI21:BI22"/>
    <mergeCell ref="BJ21:BJ22"/>
    <mergeCell ref="BK21:BK22"/>
    <mergeCell ref="AZ21:AZ22"/>
    <mergeCell ref="BA21:BA22"/>
    <mergeCell ref="BB21:BB22"/>
    <mergeCell ref="BC21:BC22"/>
    <mergeCell ref="BD21:BD22"/>
    <mergeCell ref="BE21:BE22"/>
    <mergeCell ref="AT21:AT22"/>
    <mergeCell ref="AU21:AU22"/>
    <mergeCell ref="AV21:AV22"/>
    <mergeCell ref="AW21:AW22"/>
    <mergeCell ref="AX21:AX22"/>
    <mergeCell ref="AY21:AY22"/>
    <mergeCell ref="A9:A12"/>
    <mergeCell ref="E2:N2"/>
    <mergeCell ref="E3:N3"/>
    <mergeCell ref="E4:N4"/>
    <mergeCell ref="E5:N5"/>
    <mergeCell ref="I6:J6"/>
    <mergeCell ref="I7:K7"/>
    <mergeCell ref="C9:C12"/>
    <mergeCell ref="E8:Q8"/>
    <mergeCell ref="D9:D12"/>
    <mergeCell ref="E9:Q9"/>
    <mergeCell ref="H11:I11"/>
    <mergeCell ref="U10:AF10"/>
    <mergeCell ref="AC11:AD11"/>
    <mergeCell ref="AG11:AH11"/>
    <mergeCell ref="AI11:AJ11"/>
    <mergeCell ref="N11:O11"/>
    <mergeCell ref="P11:Q11"/>
    <mergeCell ref="U11:V11"/>
    <mergeCell ref="W11:X11"/>
    <mergeCell ref="AE48:AH48"/>
    <mergeCell ref="AE50:AH50"/>
    <mergeCell ref="AE52:AH52"/>
    <mergeCell ref="B48:Q48"/>
    <mergeCell ref="R9:AF9"/>
    <mergeCell ref="AE11:AF11"/>
    <mergeCell ref="AG9:AJ10"/>
    <mergeCell ref="E10:E12"/>
    <mergeCell ref="F10:F12"/>
    <mergeCell ref="G10:G12"/>
    <mergeCell ref="AL12:AR12"/>
    <mergeCell ref="S10:S12"/>
    <mergeCell ref="T10:T12"/>
    <mergeCell ref="Y11:Z11"/>
    <mergeCell ref="AA11:AB11"/>
    <mergeCell ref="B9:B12"/>
    <mergeCell ref="J11:K11"/>
    <mergeCell ref="L11:M11"/>
    <mergeCell ref="H10:Q10"/>
    <mergeCell ref="R10:R12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N6"/>
  </dataValidations>
  <printOptions horizontalCentered="1"/>
  <pageMargins left="0.1968503937007874" right="0.15748031496062992" top="0.2755905511811024" bottom="0.35433070866141736" header="0.15748031496062992" footer="0.15748031496062992"/>
  <pageSetup firstPageNumber="28" useFirstPageNumber="1" horizontalDpi="600" verticalDpi="600" orientation="landscape" pageOrder="overThenDown" paperSize="9" scale="65" r:id="rId2"/>
  <headerFoot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/>
  <dimension ref="A1:BT49"/>
  <sheetViews>
    <sheetView showZeros="0" zoomScale="90" zoomScaleNormal="90" zoomScalePageLayoutView="0" workbookViewId="0" topLeftCell="J13">
      <selection activeCell="R9" sqref="R9:AJ49"/>
    </sheetView>
  </sheetViews>
  <sheetFormatPr defaultColWidth="9.140625" defaultRowHeight="15"/>
  <cols>
    <col min="1" max="1" width="8.7109375" style="23" customWidth="1"/>
    <col min="2" max="2" width="42.28125" style="23" customWidth="1"/>
    <col min="3" max="3" width="4.7109375" style="23" customWidth="1"/>
    <col min="4" max="4" width="4.421875" style="23" bestFit="1" customWidth="1"/>
    <col min="5" max="5" width="8.421875" style="23" customWidth="1"/>
    <col min="6" max="6" width="10.421875" style="23" customWidth="1"/>
    <col min="7" max="7" width="10.8515625" style="23" customWidth="1"/>
    <col min="8" max="8" width="8.00390625" style="23" customWidth="1"/>
    <col min="9" max="9" width="7.00390625" style="23" customWidth="1"/>
    <col min="10" max="10" width="6.57421875" style="23" customWidth="1"/>
    <col min="11" max="11" width="9.57421875" style="23" customWidth="1"/>
    <col min="12" max="12" width="11.421875" style="23" hidden="1" customWidth="1"/>
    <col min="13" max="13" width="10.8515625" style="23" hidden="1" customWidth="1"/>
    <col min="14" max="14" width="6.57421875" style="23" customWidth="1"/>
    <col min="15" max="15" width="9.8515625" style="23" customWidth="1"/>
    <col min="16" max="16" width="6.140625" style="23" customWidth="1"/>
    <col min="17" max="17" width="9.140625" style="23" customWidth="1"/>
    <col min="18" max="18" width="11.28125" style="23" customWidth="1"/>
    <col min="19" max="19" width="10.421875" style="23" customWidth="1"/>
    <col min="20" max="20" width="10.8515625" style="23" customWidth="1"/>
    <col min="21" max="21" width="6.7109375" style="23" customWidth="1"/>
    <col min="22" max="22" width="8.8515625" style="23" customWidth="1"/>
    <col min="23" max="23" width="11.421875" style="23" hidden="1" customWidth="1"/>
    <col min="24" max="24" width="10.8515625" style="23" hidden="1" customWidth="1"/>
    <col min="25" max="25" width="7.140625" style="23" customWidth="1"/>
    <col min="26" max="26" width="8.421875" style="23" customWidth="1"/>
    <col min="27" max="27" width="11.421875" style="23" hidden="1" customWidth="1"/>
    <col min="28" max="28" width="10.8515625" style="23" hidden="1" customWidth="1"/>
    <col min="29" max="29" width="4.7109375" style="23" customWidth="1"/>
    <col min="30" max="30" width="8.28125" style="23" customWidth="1"/>
    <col min="31" max="31" width="6.57421875" style="23" customWidth="1"/>
    <col min="32" max="32" width="8.28125" style="23" customWidth="1"/>
    <col min="33" max="33" width="7.8515625" style="23" customWidth="1"/>
    <col min="34" max="34" width="10.00390625" style="23" customWidth="1"/>
    <col min="35" max="36" width="21.28125" style="23" customWidth="1"/>
    <col min="37" max="38" width="9.140625" style="23" customWidth="1"/>
    <col min="39" max="44" width="9.57421875" style="23" customWidth="1"/>
    <col min="45" max="45" width="9.140625" style="23" customWidth="1"/>
    <col min="46" max="46" width="30.00390625" style="23" bestFit="1" customWidth="1"/>
    <col min="47" max="16384" width="9.140625" style="23" customWidth="1"/>
  </cols>
  <sheetData>
    <row r="1" spans="1:72" ht="12.75">
      <c r="A1" s="29" t="s">
        <v>572</v>
      </c>
      <c r="B1" s="30" t="s">
        <v>96</v>
      </c>
      <c r="C1" s="141" t="str">
        <f>IF(Рекомендации!$K$10=0,Рекомендации!$K$6,Рекомендации!$K$10)</f>
        <v>030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</row>
    <row r="2" spans="1:72" ht="20.25" customHeight="1">
      <c r="A2" s="30"/>
      <c r="B2" s="29"/>
      <c r="C2" s="30"/>
      <c r="D2" s="142"/>
      <c r="E2" s="399" t="str">
        <f>Рекомендации!C6</f>
        <v>Липецкая обл. Управление ЛХ</v>
      </c>
      <c r="F2" s="399"/>
      <c r="G2" s="399"/>
      <c r="H2" s="399"/>
      <c r="I2" s="399"/>
      <c r="J2" s="399"/>
      <c r="K2" s="399"/>
      <c r="L2" s="399"/>
      <c r="M2" s="399"/>
      <c r="N2" s="399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</row>
    <row r="3" spans="1:72" ht="20.25" customHeight="1">
      <c r="A3" s="30"/>
      <c r="B3" s="29"/>
      <c r="C3" s="30"/>
      <c r="D3" s="142"/>
      <c r="E3" s="344" t="s">
        <v>124</v>
      </c>
      <c r="F3" s="344"/>
      <c r="G3" s="344"/>
      <c r="H3" s="344"/>
      <c r="I3" s="344"/>
      <c r="J3" s="344"/>
      <c r="K3" s="344"/>
      <c r="L3" s="344"/>
      <c r="M3" s="344"/>
      <c r="N3" s="344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</row>
    <row r="4" spans="1:72" ht="20.25" customHeight="1">
      <c r="A4" s="30"/>
      <c r="B4" s="164"/>
      <c r="C4" s="30"/>
      <c r="D4" s="142"/>
      <c r="E4" s="399">
        <f>Рекомендации!C10</f>
        <v>0</v>
      </c>
      <c r="F4" s="399"/>
      <c r="G4" s="399"/>
      <c r="H4" s="399"/>
      <c r="I4" s="399"/>
      <c r="J4" s="399"/>
      <c r="K4" s="399"/>
      <c r="L4" s="399"/>
      <c r="M4" s="399"/>
      <c r="N4" s="399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</row>
    <row r="5" spans="1:72" ht="20.25" customHeight="1">
      <c r="A5" s="30"/>
      <c r="B5" s="29"/>
      <c r="C5" s="30"/>
      <c r="D5" s="142"/>
      <c r="E5" s="344" t="s">
        <v>32</v>
      </c>
      <c r="F5" s="344"/>
      <c r="G5" s="344"/>
      <c r="H5" s="344"/>
      <c r="I5" s="344"/>
      <c r="J5" s="344"/>
      <c r="K5" s="344"/>
      <c r="L5" s="344"/>
      <c r="M5" s="344"/>
      <c r="N5" s="344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</row>
    <row r="6" spans="1:72" ht="20.25" customHeight="1">
      <c r="A6" s="30"/>
      <c r="B6" s="29"/>
      <c r="C6" s="30"/>
      <c r="D6" s="142"/>
      <c r="E6" s="31"/>
      <c r="F6" s="31"/>
      <c r="G6" s="67" t="s">
        <v>6</v>
      </c>
      <c r="H6" s="138" t="s">
        <v>7</v>
      </c>
      <c r="I6" s="326" t="str">
        <f>Рекомендации!G14</f>
        <v>декабрь</v>
      </c>
      <c r="J6" s="326"/>
      <c r="K6" s="68">
        <f>Рекомендации!I14</f>
        <v>2020</v>
      </c>
      <c r="L6" s="143" t="s">
        <v>29</v>
      </c>
      <c r="M6" s="31"/>
      <c r="N6" s="139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</row>
    <row r="7" spans="1:72" ht="20.25" customHeight="1">
      <c r="A7" s="30"/>
      <c r="B7" s="29"/>
      <c r="C7" s="30"/>
      <c r="D7" s="142"/>
      <c r="E7" s="31"/>
      <c r="F7" s="31"/>
      <c r="G7" s="31"/>
      <c r="H7" s="56"/>
      <c r="I7" s="357" t="s">
        <v>1</v>
      </c>
      <c r="J7" s="357"/>
      <c r="K7" s="357"/>
      <c r="L7" s="36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</row>
    <row r="8" spans="1:72" ht="49.5" customHeight="1">
      <c r="A8" s="31"/>
      <c r="B8" s="144"/>
      <c r="C8" s="31"/>
      <c r="D8" s="31"/>
      <c r="E8" s="390" t="s">
        <v>574</v>
      </c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</row>
    <row r="9" spans="1:72" s="59" customFormat="1" ht="12.75" customHeight="1">
      <c r="A9" s="364" t="s">
        <v>533</v>
      </c>
      <c r="B9" s="364" t="s">
        <v>67</v>
      </c>
      <c r="C9" s="364" t="s">
        <v>524</v>
      </c>
      <c r="D9" s="364" t="s">
        <v>141</v>
      </c>
      <c r="E9" s="364" t="s">
        <v>68</v>
      </c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 t="s">
        <v>69</v>
      </c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5" t="s">
        <v>562</v>
      </c>
      <c r="AH9" s="367"/>
      <c r="AI9" s="367"/>
      <c r="AJ9" s="366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</row>
    <row r="10" spans="1:72" s="59" customFormat="1" ht="12.75">
      <c r="A10" s="364"/>
      <c r="B10" s="364"/>
      <c r="C10" s="364"/>
      <c r="D10" s="364"/>
      <c r="E10" s="364" t="s">
        <v>70</v>
      </c>
      <c r="F10" s="358" t="s">
        <v>245</v>
      </c>
      <c r="G10" s="364" t="s">
        <v>82</v>
      </c>
      <c r="H10" s="364" t="s">
        <v>71</v>
      </c>
      <c r="I10" s="364"/>
      <c r="J10" s="364"/>
      <c r="K10" s="364"/>
      <c r="L10" s="364"/>
      <c r="M10" s="364"/>
      <c r="N10" s="364"/>
      <c r="O10" s="364"/>
      <c r="P10" s="364"/>
      <c r="Q10" s="364"/>
      <c r="R10" s="364" t="s">
        <v>70</v>
      </c>
      <c r="S10" s="358" t="s">
        <v>245</v>
      </c>
      <c r="T10" s="364" t="s">
        <v>82</v>
      </c>
      <c r="U10" s="364" t="s">
        <v>71</v>
      </c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8"/>
      <c r="AH10" s="369"/>
      <c r="AI10" s="369"/>
      <c r="AJ10" s="370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</row>
    <row r="11" spans="1:72" s="59" customFormat="1" ht="72.75" customHeight="1">
      <c r="A11" s="364"/>
      <c r="B11" s="364"/>
      <c r="C11" s="364"/>
      <c r="D11" s="364"/>
      <c r="E11" s="364"/>
      <c r="F11" s="359"/>
      <c r="G11" s="364"/>
      <c r="H11" s="364" t="s">
        <v>72</v>
      </c>
      <c r="I11" s="364"/>
      <c r="J11" s="364" t="s">
        <v>73</v>
      </c>
      <c r="K11" s="364"/>
      <c r="L11" s="364" t="s">
        <v>246</v>
      </c>
      <c r="M11" s="364"/>
      <c r="N11" s="365" t="s">
        <v>113</v>
      </c>
      <c r="O11" s="366"/>
      <c r="P11" s="364" t="s">
        <v>74</v>
      </c>
      <c r="Q11" s="364"/>
      <c r="R11" s="364"/>
      <c r="S11" s="359"/>
      <c r="T11" s="364"/>
      <c r="U11" s="386" t="s">
        <v>72</v>
      </c>
      <c r="V11" s="387"/>
      <c r="W11" s="388" t="s">
        <v>39</v>
      </c>
      <c r="X11" s="389"/>
      <c r="Y11" s="364" t="s">
        <v>73</v>
      </c>
      <c r="Z11" s="364"/>
      <c r="AA11" s="364" t="s">
        <v>246</v>
      </c>
      <c r="AB11" s="364"/>
      <c r="AC11" s="365" t="s">
        <v>113</v>
      </c>
      <c r="AD11" s="366"/>
      <c r="AE11" s="364" t="s">
        <v>74</v>
      </c>
      <c r="AF11" s="364"/>
      <c r="AG11" s="364" t="s">
        <v>75</v>
      </c>
      <c r="AH11" s="364"/>
      <c r="AI11" s="364" t="s">
        <v>76</v>
      </c>
      <c r="AJ11" s="364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</row>
    <row r="12" spans="1:72" s="59" customFormat="1" ht="52.5">
      <c r="A12" s="364"/>
      <c r="B12" s="364"/>
      <c r="C12" s="364"/>
      <c r="D12" s="364"/>
      <c r="E12" s="364"/>
      <c r="F12" s="360"/>
      <c r="G12" s="364"/>
      <c r="H12" s="181" t="s">
        <v>77</v>
      </c>
      <c r="I12" s="181" t="s">
        <v>83</v>
      </c>
      <c r="J12" s="181" t="s">
        <v>77</v>
      </c>
      <c r="K12" s="181" t="s">
        <v>83</v>
      </c>
      <c r="L12" s="181" t="s">
        <v>77</v>
      </c>
      <c r="M12" s="181" t="s">
        <v>247</v>
      </c>
      <c r="N12" s="181" t="s">
        <v>77</v>
      </c>
      <c r="O12" s="181" t="s">
        <v>83</v>
      </c>
      <c r="P12" s="181" t="s">
        <v>77</v>
      </c>
      <c r="Q12" s="181" t="s">
        <v>83</v>
      </c>
      <c r="R12" s="364"/>
      <c r="S12" s="360"/>
      <c r="T12" s="364"/>
      <c r="U12" s="181" t="s">
        <v>77</v>
      </c>
      <c r="V12" s="181" t="s">
        <v>83</v>
      </c>
      <c r="W12" s="181" t="s">
        <v>77</v>
      </c>
      <c r="X12" s="181" t="s">
        <v>83</v>
      </c>
      <c r="Y12" s="181" t="s">
        <v>77</v>
      </c>
      <c r="Z12" s="181" t="s">
        <v>83</v>
      </c>
      <c r="AA12" s="181" t="s">
        <v>77</v>
      </c>
      <c r="AB12" s="181" t="s">
        <v>83</v>
      </c>
      <c r="AC12" s="181" t="s">
        <v>77</v>
      </c>
      <c r="AD12" s="181" t="s">
        <v>83</v>
      </c>
      <c r="AE12" s="181" t="s">
        <v>77</v>
      </c>
      <c r="AF12" s="181" t="s">
        <v>83</v>
      </c>
      <c r="AG12" s="181" t="s">
        <v>77</v>
      </c>
      <c r="AH12" s="181" t="s">
        <v>83</v>
      </c>
      <c r="AI12" s="181" t="s">
        <v>77</v>
      </c>
      <c r="AJ12" s="181" t="s">
        <v>83</v>
      </c>
      <c r="AK12" s="132"/>
      <c r="AL12" s="356" t="s">
        <v>11</v>
      </c>
      <c r="AM12" s="356"/>
      <c r="AN12" s="356"/>
      <c r="AO12" s="356"/>
      <c r="AP12" s="356"/>
      <c r="AQ12" s="356"/>
      <c r="AR12" s="356"/>
      <c r="AS12" s="132"/>
      <c r="AT12" s="396" t="s">
        <v>11</v>
      </c>
      <c r="AU12" s="397"/>
      <c r="AV12" s="397"/>
      <c r="AW12" s="397"/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  <c r="BO12" s="397"/>
      <c r="BP12" s="397"/>
      <c r="BQ12" s="397"/>
      <c r="BR12" s="397"/>
      <c r="BS12" s="397"/>
      <c r="BT12" s="398"/>
    </row>
    <row r="13" spans="1:72" s="59" customFormat="1" ht="12.75">
      <c r="A13" s="181" t="s">
        <v>78</v>
      </c>
      <c r="B13" s="181" t="s">
        <v>12</v>
      </c>
      <c r="C13" s="181" t="s">
        <v>638</v>
      </c>
      <c r="D13" s="181" t="s">
        <v>639</v>
      </c>
      <c r="E13" s="181">
        <v>1</v>
      </c>
      <c r="F13" s="181">
        <v>2</v>
      </c>
      <c r="G13" s="181">
        <v>3</v>
      </c>
      <c r="H13" s="181">
        <v>4</v>
      </c>
      <c r="I13" s="181">
        <v>5</v>
      </c>
      <c r="J13" s="181">
        <v>6</v>
      </c>
      <c r="K13" s="181">
        <v>7</v>
      </c>
      <c r="L13" s="181">
        <v>8</v>
      </c>
      <c r="M13" s="181">
        <v>9</v>
      </c>
      <c r="N13" s="181">
        <v>10</v>
      </c>
      <c r="O13" s="181">
        <v>11</v>
      </c>
      <c r="P13" s="181">
        <v>12</v>
      </c>
      <c r="Q13" s="181">
        <v>13</v>
      </c>
      <c r="R13" s="181">
        <v>14</v>
      </c>
      <c r="S13" s="181">
        <v>15</v>
      </c>
      <c r="T13" s="181">
        <v>16</v>
      </c>
      <c r="U13" s="181">
        <v>17</v>
      </c>
      <c r="V13" s="181">
        <v>18</v>
      </c>
      <c r="W13" s="181">
        <v>19</v>
      </c>
      <c r="X13" s="181">
        <v>20</v>
      </c>
      <c r="Y13" s="181">
        <v>21</v>
      </c>
      <c r="Z13" s="181">
        <v>22</v>
      </c>
      <c r="AA13" s="181">
        <v>23</v>
      </c>
      <c r="AB13" s="181">
        <v>24</v>
      </c>
      <c r="AC13" s="181">
        <v>25</v>
      </c>
      <c r="AD13" s="181">
        <v>26</v>
      </c>
      <c r="AE13" s="181">
        <v>27</v>
      </c>
      <c r="AF13" s="181">
        <v>28</v>
      </c>
      <c r="AG13" s="181">
        <v>29</v>
      </c>
      <c r="AH13" s="181">
        <v>30</v>
      </c>
      <c r="AI13" s="181">
        <v>31</v>
      </c>
      <c r="AJ13" s="181">
        <v>32</v>
      </c>
      <c r="AK13" s="132"/>
      <c r="AL13" s="136" t="s">
        <v>543</v>
      </c>
      <c r="AM13" s="136" t="s">
        <v>556</v>
      </c>
      <c r="AN13" s="136" t="s">
        <v>555</v>
      </c>
      <c r="AO13" s="136" t="s">
        <v>557</v>
      </c>
      <c r="AP13" s="136" t="s">
        <v>558</v>
      </c>
      <c r="AQ13" s="136" t="s">
        <v>559</v>
      </c>
      <c r="AR13" s="136" t="s">
        <v>560</v>
      </c>
      <c r="AS13" s="132"/>
      <c r="AT13" s="136" t="s">
        <v>543</v>
      </c>
      <c r="AU13" s="172" t="s">
        <v>579</v>
      </c>
      <c r="AV13" s="172" t="s">
        <v>580</v>
      </c>
      <c r="AW13" s="172" t="s">
        <v>581</v>
      </c>
      <c r="AX13" s="172" t="s">
        <v>582</v>
      </c>
      <c r="AY13" s="172" t="s">
        <v>33</v>
      </c>
      <c r="AZ13" s="172" t="s">
        <v>34</v>
      </c>
      <c r="BA13" s="172" t="s">
        <v>35</v>
      </c>
      <c r="BB13" s="172" t="s">
        <v>36</v>
      </c>
      <c r="BC13" s="172" t="s">
        <v>37</v>
      </c>
      <c r="BD13" s="172" t="s">
        <v>38</v>
      </c>
      <c r="BE13" s="172" t="s">
        <v>583</v>
      </c>
      <c r="BF13" s="172" t="s">
        <v>584</v>
      </c>
      <c r="BG13" s="172" t="s">
        <v>585</v>
      </c>
      <c r="BH13" s="172" t="s">
        <v>586</v>
      </c>
      <c r="BI13" s="172" t="s">
        <v>587</v>
      </c>
      <c r="BJ13" s="172" t="s">
        <v>588</v>
      </c>
      <c r="BK13" s="172" t="s">
        <v>589</v>
      </c>
      <c r="BL13" s="172" t="s">
        <v>590</v>
      </c>
      <c r="BM13" s="172" t="s">
        <v>591</v>
      </c>
      <c r="BN13" s="172" t="s">
        <v>592</v>
      </c>
      <c r="BO13" s="172" t="s">
        <v>593</v>
      </c>
      <c r="BP13" s="172" t="s">
        <v>594</v>
      </c>
      <c r="BQ13" s="172" t="s">
        <v>595</v>
      </c>
      <c r="BR13" s="172" t="s">
        <v>596</v>
      </c>
      <c r="BS13" s="172" t="s">
        <v>597</v>
      </c>
      <c r="BT13" s="172" t="s">
        <v>598</v>
      </c>
    </row>
    <row r="14" spans="1:72" s="60" customFormat="1" ht="66">
      <c r="A14" s="151"/>
      <c r="B14" s="28" t="s">
        <v>529</v>
      </c>
      <c r="C14" s="32">
        <v>100</v>
      </c>
      <c r="D14" s="32" t="s">
        <v>139</v>
      </c>
      <c r="E14" s="188" t="s">
        <v>125</v>
      </c>
      <c r="F14" s="188" t="s">
        <v>125</v>
      </c>
      <c r="G14" s="119">
        <f aca="true" t="shared" si="0" ref="G14:Q14">G15+G21</f>
        <v>0</v>
      </c>
      <c r="H14" s="188" t="s">
        <v>125</v>
      </c>
      <c r="I14" s="119">
        <f t="shared" si="0"/>
        <v>0</v>
      </c>
      <c r="J14" s="188" t="s">
        <v>125</v>
      </c>
      <c r="K14" s="119">
        <f t="shared" si="0"/>
        <v>0</v>
      </c>
      <c r="L14" s="188" t="s">
        <v>125</v>
      </c>
      <c r="M14" s="119">
        <f t="shared" si="0"/>
        <v>0</v>
      </c>
      <c r="N14" s="188" t="s">
        <v>125</v>
      </c>
      <c r="O14" s="119">
        <f t="shared" si="0"/>
        <v>0</v>
      </c>
      <c r="P14" s="188" t="s">
        <v>125</v>
      </c>
      <c r="Q14" s="119">
        <f t="shared" si="0"/>
        <v>0</v>
      </c>
      <c r="R14" s="188" t="s">
        <v>125</v>
      </c>
      <c r="S14" s="188" t="s">
        <v>125</v>
      </c>
      <c r="T14" s="119">
        <f>T15+T21</f>
        <v>0</v>
      </c>
      <c r="U14" s="188" t="s">
        <v>125</v>
      </c>
      <c r="V14" s="119">
        <f aca="true" t="shared" si="1" ref="V14:AJ14">V15+V21</f>
        <v>0</v>
      </c>
      <c r="W14" s="188" t="s">
        <v>125</v>
      </c>
      <c r="X14" s="119">
        <f t="shared" si="1"/>
        <v>0</v>
      </c>
      <c r="Y14" s="188" t="s">
        <v>125</v>
      </c>
      <c r="Z14" s="119">
        <f t="shared" si="1"/>
        <v>0</v>
      </c>
      <c r="AA14" s="188" t="s">
        <v>125</v>
      </c>
      <c r="AB14" s="119">
        <f t="shared" si="1"/>
        <v>0</v>
      </c>
      <c r="AC14" s="188" t="s">
        <v>125</v>
      </c>
      <c r="AD14" s="119">
        <f t="shared" si="1"/>
        <v>0</v>
      </c>
      <c r="AE14" s="188" t="s">
        <v>125</v>
      </c>
      <c r="AF14" s="119">
        <f t="shared" si="1"/>
        <v>0</v>
      </c>
      <c r="AG14" s="188" t="s">
        <v>125</v>
      </c>
      <c r="AH14" s="119">
        <f t="shared" si="1"/>
        <v>0</v>
      </c>
      <c r="AI14" s="188" t="s">
        <v>125</v>
      </c>
      <c r="AJ14" s="119">
        <f t="shared" si="1"/>
        <v>0</v>
      </c>
      <c r="AK14" s="165"/>
      <c r="AL14" s="137" t="str">
        <f>"стр."&amp;C14</f>
        <v>стр.100</v>
      </c>
      <c r="AM14" s="187">
        <f>IF(J14&gt;=L14,"",L14-J14)</f>
      </c>
      <c r="AN14" s="187">
        <f>IF(K14&gt;=M14,"",M14-K14)</f>
      </c>
      <c r="AO14" s="187">
        <f>IF(U14&gt;=W14,0,W14-U14)</f>
        <v>0</v>
      </c>
      <c r="AP14" s="187">
        <f>IF(V14&gt;=X14,0,X14-V14)</f>
        <v>0</v>
      </c>
      <c r="AQ14" s="187">
        <f>IF(Y14&gt;=AA14,0,AA14-Y14)</f>
        <v>0</v>
      </c>
      <c r="AR14" s="187">
        <f>IF(Z14&gt;=AB14,0,AB14-Z14)</f>
        <v>0</v>
      </c>
      <c r="AS14" s="165"/>
      <c r="AT14" s="172" t="s">
        <v>575</v>
      </c>
      <c r="AU14" s="191">
        <f>ROUND('Сохран.лесов'!H33-H15,2)</f>
        <v>0</v>
      </c>
      <c r="AV14" s="191">
        <f>ROUND('Сохран.лесов'!I33-I15,2)</f>
        <v>0</v>
      </c>
      <c r="AW14" s="191">
        <f>ROUND('Сохран.лесов'!J33-J15,2)</f>
        <v>0</v>
      </c>
      <c r="AX14" s="191">
        <f>ROUND('Сохран.лесов'!K33-K15,2)</f>
        <v>0</v>
      </c>
      <c r="AY14" s="191">
        <f>ROUND('Сохран.лесов'!L33-L15,2)</f>
        <v>0</v>
      </c>
      <c r="AZ14" s="191">
        <f>ROUND('Сохран.лесов'!M33-M15,2)</f>
        <v>0</v>
      </c>
      <c r="BA14" s="191">
        <f>ROUND('Сохран.лесов'!N33-N15,2)</f>
        <v>0</v>
      </c>
      <c r="BB14" s="191">
        <f>ROUND('Сохран.лесов'!O33-O15,2)</f>
        <v>0</v>
      </c>
      <c r="BC14" s="191">
        <f>ROUND('Сохран.лесов'!P33-P15,2)</f>
        <v>0</v>
      </c>
      <c r="BD14" s="191">
        <f>ROUND('Сохран.лесов'!Q33-Q15,2)</f>
        <v>0</v>
      </c>
      <c r="BE14" s="191">
        <f>ROUND('Сохран.лесов'!U33-U15,2)</f>
        <v>0</v>
      </c>
      <c r="BF14" s="191">
        <f>ROUND('Сохран.лесов'!V33-V15,2)</f>
        <v>0</v>
      </c>
      <c r="BG14" s="191">
        <f>ROUND('Сохран.лесов'!W33-W15,2)</f>
        <v>0</v>
      </c>
      <c r="BH14" s="191">
        <f>ROUND('Сохран.лесов'!X33-X15,2)</f>
        <v>0</v>
      </c>
      <c r="BI14" s="191">
        <f>ROUND('Сохран.лесов'!Y33-Y15,2)</f>
        <v>0</v>
      </c>
      <c r="BJ14" s="191">
        <f>ROUND('Сохран.лесов'!Z33-Z15,2)</f>
        <v>0</v>
      </c>
      <c r="BK14" s="191">
        <f>ROUND('Сохран.лесов'!AA33-AA15,2)</f>
        <v>0</v>
      </c>
      <c r="BL14" s="191">
        <f>ROUND('Сохран.лесов'!AB33-AB15,2)</f>
        <v>0</v>
      </c>
      <c r="BM14" s="191">
        <f>ROUND('Сохран.лесов'!AC33-AC15,2)</f>
        <v>0</v>
      </c>
      <c r="BN14" s="191">
        <f>ROUND('Сохран.лесов'!AD33-AD15,2)</f>
        <v>0</v>
      </c>
      <c r="BO14" s="191">
        <f>ROUND('Сохран.лесов'!AE33-AE15,2)</f>
        <v>0</v>
      </c>
      <c r="BP14" s="191">
        <f>ROUND('Сохран.лесов'!AF33-AF15,2)</f>
        <v>0</v>
      </c>
      <c r="BQ14" s="191">
        <f>ROUND('Сохран.лесов'!AG33-AG15,2)</f>
        <v>0</v>
      </c>
      <c r="BR14" s="191">
        <f>ROUND('Сохран.лесов'!AH33-AH15,2)</f>
        <v>0</v>
      </c>
      <c r="BS14" s="191">
        <f>ROUND('Сохран.лесов'!AI33-AI15,2)</f>
        <v>0</v>
      </c>
      <c r="BT14" s="191">
        <f>ROUND('Сохран.лесов'!AJ33-AJ15,2)</f>
        <v>0</v>
      </c>
    </row>
    <row r="15" spans="1:72" s="61" customFormat="1" ht="26.25">
      <c r="A15" s="151"/>
      <c r="B15" s="131" t="s">
        <v>530</v>
      </c>
      <c r="C15" s="32">
        <v>200</v>
      </c>
      <c r="D15" s="32" t="s">
        <v>139</v>
      </c>
      <c r="E15" s="148">
        <f>SUM(E16:E20)</f>
        <v>0</v>
      </c>
      <c r="F15" s="120">
        <f>IF(E15&lt;&gt;0,G15/E15*1000,0)</f>
        <v>0</v>
      </c>
      <c r="G15" s="119">
        <f aca="true" t="shared" si="2" ref="G15:R15">SUM(G16:G20)</f>
        <v>0</v>
      </c>
      <c r="H15" s="148">
        <f t="shared" si="2"/>
        <v>0</v>
      </c>
      <c r="I15" s="119">
        <f t="shared" si="2"/>
        <v>0</v>
      </c>
      <c r="J15" s="148">
        <f t="shared" si="2"/>
        <v>0</v>
      </c>
      <c r="K15" s="119">
        <f t="shared" si="2"/>
        <v>0</v>
      </c>
      <c r="L15" s="148">
        <f t="shared" si="2"/>
        <v>0</v>
      </c>
      <c r="M15" s="119">
        <f t="shared" si="2"/>
        <v>0</v>
      </c>
      <c r="N15" s="148">
        <f t="shared" si="2"/>
        <v>0</v>
      </c>
      <c r="O15" s="119">
        <f t="shared" si="2"/>
        <v>0</v>
      </c>
      <c r="P15" s="148">
        <f t="shared" si="2"/>
        <v>0</v>
      </c>
      <c r="Q15" s="119">
        <f t="shared" si="2"/>
        <v>0</v>
      </c>
      <c r="R15" s="148">
        <f t="shared" si="2"/>
        <v>0</v>
      </c>
      <c r="S15" s="120">
        <f>IF(R15&lt;&gt;0,T15/R15*1000,0)</f>
        <v>0</v>
      </c>
      <c r="T15" s="119">
        <f aca="true" t="shared" si="3" ref="T15:AJ15">SUM(T16:T20)</f>
        <v>0</v>
      </c>
      <c r="U15" s="148">
        <f t="shared" si="3"/>
        <v>0</v>
      </c>
      <c r="V15" s="119">
        <f t="shared" si="3"/>
        <v>0</v>
      </c>
      <c r="W15" s="148">
        <f t="shared" si="3"/>
        <v>0</v>
      </c>
      <c r="X15" s="119">
        <f t="shared" si="3"/>
        <v>0</v>
      </c>
      <c r="Y15" s="148">
        <f t="shared" si="3"/>
        <v>0</v>
      </c>
      <c r="Z15" s="119">
        <f t="shared" si="3"/>
        <v>0</v>
      </c>
      <c r="AA15" s="148">
        <f t="shared" si="3"/>
        <v>0</v>
      </c>
      <c r="AB15" s="119">
        <f t="shared" si="3"/>
        <v>0</v>
      </c>
      <c r="AC15" s="148">
        <f t="shared" si="3"/>
        <v>0</v>
      </c>
      <c r="AD15" s="119">
        <f t="shared" si="3"/>
        <v>0</v>
      </c>
      <c r="AE15" s="148">
        <f t="shared" si="3"/>
        <v>0</v>
      </c>
      <c r="AF15" s="119">
        <f t="shared" si="3"/>
        <v>0</v>
      </c>
      <c r="AG15" s="148">
        <f t="shared" si="3"/>
        <v>0</v>
      </c>
      <c r="AH15" s="119">
        <f t="shared" si="3"/>
        <v>0</v>
      </c>
      <c r="AI15" s="148">
        <f t="shared" si="3"/>
        <v>0</v>
      </c>
      <c r="AJ15" s="119">
        <f t="shared" si="3"/>
        <v>0</v>
      </c>
      <c r="AK15" s="166"/>
      <c r="AL15" s="137" t="str">
        <f aca="true" t="shared" si="4" ref="AL15:AL40">"стр."&amp;C15</f>
        <v>стр.200</v>
      </c>
      <c r="AM15" s="187">
        <f aca="true" t="shared" si="5" ref="AM15:AM40">IF(J15&gt;=L15,"",L15-J15)</f>
      </c>
      <c r="AN15" s="187">
        <f aca="true" t="shared" si="6" ref="AN15:AN40">IF(K15&gt;=M15,"",M15-K15)</f>
      </c>
      <c r="AO15" s="187">
        <f aca="true" t="shared" si="7" ref="AO15:AO40">IF(U15&gt;=W15,0,W15-U15)</f>
        <v>0</v>
      </c>
      <c r="AP15" s="187">
        <f aca="true" t="shared" si="8" ref="AP15:AP40">IF(V15&gt;=X15,0,X15-V15)</f>
        <v>0</v>
      </c>
      <c r="AQ15" s="187">
        <f aca="true" t="shared" si="9" ref="AQ15:AQ40">IF(Y15&gt;=AA15,0,AA15-Y15)</f>
        <v>0</v>
      </c>
      <c r="AR15" s="187">
        <f aca="true" t="shared" si="10" ref="AR15:AR40">IF(Z15&gt;=AB15,0,AB15-Z15)</f>
        <v>0</v>
      </c>
      <c r="AS15" s="166"/>
      <c r="AT15" s="172" t="s">
        <v>576</v>
      </c>
      <c r="AU15" s="191">
        <f>ROUND('Сохран.лесов'!H34-H21,2)</f>
        <v>0</v>
      </c>
      <c r="AV15" s="191">
        <f>ROUND('Сохран.лесов'!I34-I21,2)</f>
        <v>0</v>
      </c>
      <c r="AW15" s="191">
        <f>ROUND('Сохран.лесов'!J34-J21,2)</f>
        <v>0</v>
      </c>
      <c r="AX15" s="191">
        <f>ROUND('Сохран.лесов'!K34-K21,2)</f>
        <v>0</v>
      </c>
      <c r="AY15" s="191">
        <f>ROUND('Сохран.лесов'!L34-L21,2)</f>
        <v>0</v>
      </c>
      <c r="AZ15" s="191">
        <f>ROUND('Сохран.лесов'!M34-M21,2)</f>
        <v>0</v>
      </c>
      <c r="BA15" s="191">
        <f>ROUND('Сохран.лесов'!N34-N21,2)</f>
        <v>0</v>
      </c>
      <c r="BB15" s="191">
        <f>ROUND('Сохран.лесов'!O34-O21,2)</f>
        <v>0</v>
      </c>
      <c r="BC15" s="191">
        <f>ROUND('Сохран.лесов'!P34-P21,2)</f>
        <v>0</v>
      </c>
      <c r="BD15" s="191">
        <f>ROUND('Сохран.лесов'!Q34-Q21,2)</f>
        <v>0</v>
      </c>
      <c r="BE15" s="191">
        <f>ROUND('Сохран.лесов'!U34-U21,2)</f>
        <v>0</v>
      </c>
      <c r="BF15" s="191">
        <f>ROUND('Сохран.лесов'!V34-V21,2)</f>
        <v>0</v>
      </c>
      <c r="BG15" s="191">
        <f>ROUND('Сохран.лесов'!W34-W21,2)</f>
        <v>0</v>
      </c>
      <c r="BH15" s="191">
        <f>ROUND('Сохран.лесов'!X34-X21,2)</f>
        <v>0</v>
      </c>
      <c r="BI15" s="191">
        <f>ROUND('Сохран.лесов'!Y34-Y21,2)</f>
        <v>0</v>
      </c>
      <c r="BJ15" s="191">
        <f>ROUND('Сохран.лесов'!Z34-Z21,2)</f>
        <v>0</v>
      </c>
      <c r="BK15" s="191">
        <f>ROUND('Сохран.лесов'!AA34-AA21,2)</f>
        <v>0</v>
      </c>
      <c r="BL15" s="191">
        <f>ROUND('Сохран.лесов'!AB34-AB21,2)</f>
        <v>0</v>
      </c>
      <c r="BM15" s="191">
        <f>ROUND('Сохран.лесов'!AC34-AC21,2)</f>
        <v>0</v>
      </c>
      <c r="BN15" s="191">
        <f>ROUND('Сохран.лесов'!AD34-AD21,2)</f>
        <v>0</v>
      </c>
      <c r="BO15" s="191">
        <f>ROUND('Сохран.лесов'!AE34-AE21,2)</f>
        <v>0</v>
      </c>
      <c r="BP15" s="191">
        <f>ROUND('Сохран.лесов'!AF34-AF21,2)</f>
        <v>0</v>
      </c>
      <c r="BQ15" s="191">
        <f>ROUND('Сохран.лесов'!AG34-AG21,2)</f>
        <v>0</v>
      </c>
      <c r="BR15" s="191">
        <f>ROUND('Сохран.лесов'!AH34-AH21,2)</f>
        <v>0</v>
      </c>
      <c r="BS15" s="191">
        <f>ROUND('Сохран.лесов'!AI34-AI21,2)</f>
        <v>0</v>
      </c>
      <c r="BT15" s="191">
        <f>ROUND('Сохран.лесов'!AJ34-AJ21,2)</f>
        <v>0</v>
      </c>
    </row>
    <row r="16" spans="1:72" s="61" customFormat="1" ht="12.75" hidden="1">
      <c r="A16" s="150"/>
      <c r="B16" s="149"/>
      <c r="C16" s="190">
        <v>210</v>
      </c>
      <c r="D16" s="190" t="s">
        <v>139</v>
      </c>
      <c r="E16" s="147">
        <f aca="true" t="shared" si="11" ref="E16:E26">SUM(H16,J16,N16,P16)</f>
        <v>0</v>
      </c>
      <c r="F16" s="115">
        <f aca="true" t="shared" si="12" ref="F16:F26">IF(E16&lt;&gt;0,G16/E16*1000,0)</f>
        <v>0</v>
      </c>
      <c r="G16" s="115">
        <f aca="true" t="shared" si="13" ref="G16:G26">SUM(I16,K16,O16,Q16)</f>
        <v>0</v>
      </c>
      <c r="H16" s="118"/>
      <c r="I16" s="116"/>
      <c r="J16" s="118"/>
      <c r="K16" s="116"/>
      <c r="L16" s="118"/>
      <c r="M16" s="116"/>
      <c r="N16" s="118"/>
      <c r="O16" s="116"/>
      <c r="P16" s="118"/>
      <c r="Q16" s="116"/>
      <c r="R16" s="147">
        <f aca="true" t="shared" si="14" ref="R16:R26">SUM(U16,Y16,AC16,AE16)</f>
        <v>0</v>
      </c>
      <c r="S16" s="115">
        <f aca="true" t="shared" si="15" ref="S16:S26">IF(R16&lt;&gt;0,T16/R16*1000,0)</f>
        <v>0</v>
      </c>
      <c r="T16" s="115">
        <f aca="true" t="shared" si="16" ref="T16:T26">SUM(V16,Z16,AD16,AF16)</f>
        <v>0</v>
      </c>
      <c r="U16" s="118"/>
      <c r="V16" s="116"/>
      <c r="W16" s="118"/>
      <c r="X16" s="116"/>
      <c r="Y16" s="118"/>
      <c r="Z16" s="116"/>
      <c r="AA16" s="118"/>
      <c r="AB16" s="116"/>
      <c r="AC16" s="118"/>
      <c r="AD16" s="116"/>
      <c r="AE16" s="118"/>
      <c r="AF16" s="116"/>
      <c r="AG16" s="118"/>
      <c r="AH16" s="116"/>
      <c r="AI16" s="118"/>
      <c r="AJ16" s="116"/>
      <c r="AK16" s="166"/>
      <c r="AL16" s="137" t="str">
        <f t="shared" si="4"/>
        <v>стр.210</v>
      </c>
      <c r="AM16" s="187">
        <f t="shared" si="5"/>
      </c>
      <c r="AN16" s="187">
        <f t="shared" si="6"/>
      </c>
      <c r="AO16" s="187">
        <f t="shared" si="7"/>
        <v>0</v>
      </c>
      <c r="AP16" s="187">
        <f t="shared" si="8"/>
        <v>0</v>
      </c>
      <c r="AQ16" s="187">
        <f t="shared" si="9"/>
        <v>0</v>
      </c>
      <c r="AR16" s="187">
        <f t="shared" si="10"/>
        <v>0</v>
      </c>
      <c r="AS16" s="166"/>
      <c r="AT16" s="172" t="s">
        <v>577</v>
      </c>
      <c r="AU16" s="191">
        <f>ROUND('Сохран.лесов'!H45-H28,2)</f>
        <v>0</v>
      </c>
      <c r="AV16" s="191">
        <f>ROUND('Сохран.лесов'!I45-I28,2)</f>
        <v>0</v>
      </c>
      <c r="AW16" s="191">
        <f>ROUND('Сохран.лесов'!J45-J28,2)</f>
        <v>0</v>
      </c>
      <c r="AX16" s="191">
        <f>ROUND('Сохран.лесов'!K45-K28,2)</f>
        <v>0</v>
      </c>
      <c r="AY16" s="191">
        <f>ROUND('Сохран.лесов'!L45-L28,2)</f>
        <v>0</v>
      </c>
      <c r="AZ16" s="191">
        <f>ROUND('Сохран.лесов'!M45-M28,2)</f>
        <v>0</v>
      </c>
      <c r="BA16" s="191">
        <f>ROUND('Сохран.лесов'!N45-N28,2)</f>
        <v>0</v>
      </c>
      <c r="BB16" s="191">
        <f>ROUND('Сохран.лесов'!O45-O28,2)</f>
        <v>0</v>
      </c>
      <c r="BC16" s="191">
        <f>ROUND('Сохран.лесов'!P45-P28,2)</f>
        <v>0</v>
      </c>
      <c r="BD16" s="191">
        <f>ROUND('Сохран.лесов'!Q45-Q28,2)</f>
        <v>0</v>
      </c>
      <c r="BE16" s="191">
        <f>ROUND('Сохран.лесов'!U45-U28,2)</f>
        <v>0</v>
      </c>
      <c r="BF16" s="191">
        <f>ROUND('Сохран.лесов'!V45-V28,2)</f>
        <v>0</v>
      </c>
      <c r="BG16" s="191">
        <f>ROUND('Сохран.лесов'!W45-W28,2)</f>
        <v>0</v>
      </c>
      <c r="BH16" s="191">
        <f>ROUND('Сохран.лесов'!X45-X28,2)</f>
        <v>0</v>
      </c>
      <c r="BI16" s="191">
        <f>ROUND('Сохран.лесов'!Y45-Y28,2)</f>
        <v>0</v>
      </c>
      <c r="BJ16" s="191">
        <f>ROUND('Сохран.лесов'!Z45-Z28,2)</f>
        <v>0</v>
      </c>
      <c r="BK16" s="191">
        <f>ROUND('Сохран.лесов'!AA45-AA28,2)</f>
        <v>0</v>
      </c>
      <c r="BL16" s="191">
        <f>ROUND('Сохран.лесов'!AB45-AB28,2)</f>
        <v>0</v>
      </c>
      <c r="BM16" s="191">
        <f>ROUND('Сохран.лесов'!AC45-AC28,2)</f>
        <v>0</v>
      </c>
      <c r="BN16" s="191">
        <f>ROUND('Сохран.лесов'!AD45-AD28,2)</f>
        <v>0</v>
      </c>
      <c r="BO16" s="191">
        <f>ROUND('Сохран.лесов'!AE45-AE28,2)</f>
        <v>0</v>
      </c>
      <c r="BP16" s="191">
        <f>ROUND('Сохран.лесов'!AF45-AF28,2)</f>
        <v>0</v>
      </c>
      <c r="BQ16" s="191">
        <f>ROUND('Сохран.лесов'!AG45-AG28,2)</f>
        <v>0</v>
      </c>
      <c r="BR16" s="191">
        <f>ROUND('Сохран.лесов'!AH45-AH28,2)</f>
        <v>0</v>
      </c>
      <c r="BS16" s="191">
        <f>ROUND('Сохран.лесов'!AI45-AI28,2)</f>
        <v>0</v>
      </c>
      <c r="BT16" s="191">
        <f>ROUND('Сохран.лесов'!AJ45-AJ28,2)</f>
        <v>0</v>
      </c>
    </row>
    <row r="17" spans="1:72" s="61" customFormat="1" ht="12.75" hidden="1">
      <c r="A17" s="150"/>
      <c r="B17" s="149"/>
      <c r="C17" s="190">
        <v>220</v>
      </c>
      <c r="D17" s="190" t="s">
        <v>139</v>
      </c>
      <c r="E17" s="147">
        <f t="shared" si="11"/>
        <v>0</v>
      </c>
      <c r="F17" s="115">
        <f t="shared" si="12"/>
        <v>0</v>
      </c>
      <c r="G17" s="115">
        <f t="shared" si="13"/>
        <v>0</v>
      </c>
      <c r="H17" s="118"/>
      <c r="I17" s="116"/>
      <c r="J17" s="118"/>
      <c r="K17" s="116"/>
      <c r="L17" s="118"/>
      <c r="M17" s="116"/>
      <c r="N17" s="118"/>
      <c r="O17" s="116"/>
      <c r="P17" s="118"/>
      <c r="Q17" s="116"/>
      <c r="R17" s="147">
        <f t="shared" si="14"/>
        <v>0</v>
      </c>
      <c r="S17" s="115">
        <f t="shared" si="15"/>
        <v>0</v>
      </c>
      <c r="T17" s="115">
        <f t="shared" si="16"/>
        <v>0</v>
      </c>
      <c r="U17" s="118"/>
      <c r="V17" s="116"/>
      <c r="W17" s="118"/>
      <c r="X17" s="116"/>
      <c r="Y17" s="118"/>
      <c r="Z17" s="116"/>
      <c r="AA17" s="118"/>
      <c r="AB17" s="116"/>
      <c r="AC17" s="118"/>
      <c r="AD17" s="116"/>
      <c r="AE17" s="118"/>
      <c r="AF17" s="116"/>
      <c r="AG17" s="118"/>
      <c r="AH17" s="116"/>
      <c r="AI17" s="118"/>
      <c r="AJ17" s="116"/>
      <c r="AK17" s="166"/>
      <c r="AL17" s="137" t="str">
        <f t="shared" si="4"/>
        <v>стр.220</v>
      </c>
      <c r="AM17" s="187">
        <f t="shared" si="5"/>
      </c>
      <c r="AN17" s="187">
        <f t="shared" si="6"/>
      </c>
      <c r="AO17" s="187">
        <f t="shared" si="7"/>
        <v>0</v>
      </c>
      <c r="AP17" s="187">
        <f t="shared" si="8"/>
        <v>0</v>
      </c>
      <c r="AQ17" s="187">
        <f t="shared" si="9"/>
        <v>0</v>
      </c>
      <c r="AR17" s="187">
        <f t="shared" si="10"/>
        <v>0</v>
      </c>
      <c r="AS17" s="166"/>
      <c r="AT17" s="172" t="s">
        <v>578</v>
      </c>
      <c r="AU17" s="191">
        <f>ROUND('Сохран.лесов'!H46-H34,2)</f>
        <v>0</v>
      </c>
      <c r="AV17" s="191">
        <f>ROUND('Сохран.лесов'!I46-I34,2)</f>
        <v>0</v>
      </c>
      <c r="AW17" s="191">
        <f>ROUND('Сохран.лесов'!J46-J34,2)</f>
        <v>0</v>
      </c>
      <c r="AX17" s="191">
        <f>ROUND('Сохран.лесов'!K46-K34,2)</f>
        <v>0</v>
      </c>
      <c r="AY17" s="191">
        <f>ROUND('Сохран.лесов'!L46-L34,2)</f>
        <v>0</v>
      </c>
      <c r="AZ17" s="191">
        <f>ROUND('Сохран.лесов'!M46-M34,2)</f>
        <v>0</v>
      </c>
      <c r="BA17" s="191">
        <f>ROUND('Сохран.лесов'!N46-N34,2)</f>
        <v>0</v>
      </c>
      <c r="BB17" s="191">
        <f>ROUND('Сохран.лесов'!O46-O34,2)</f>
        <v>0</v>
      </c>
      <c r="BC17" s="191">
        <f>ROUND('Сохран.лесов'!P46-P34,2)</f>
        <v>0</v>
      </c>
      <c r="BD17" s="191">
        <f>ROUND('Сохран.лесов'!Q46-Q34,2)</f>
        <v>0</v>
      </c>
      <c r="BE17" s="191">
        <f>ROUND('Сохран.лесов'!U46-U34,2)</f>
        <v>-25</v>
      </c>
      <c r="BF17" s="191">
        <f>ROUND('Сохран.лесов'!V46-V34,2)</f>
        <v>0</v>
      </c>
      <c r="BG17" s="191">
        <f>ROUND('Сохран.лесов'!W46-W34,2)</f>
        <v>0</v>
      </c>
      <c r="BH17" s="191">
        <f>ROUND('Сохран.лесов'!X46-X34,2)</f>
        <v>0</v>
      </c>
      <c r="BI17" s="191">
        <f>ROUND('Сохран.лесов'!Y46-Y34,2)</f>
        <v>0</v>
      </c>
      <c r="BJ17" s="191">
        <f>ROUND('Сохран.лесов'!Z46-Z34,2)</f>
        <v>0</v>
      </c>
      <c r="BK17" s="191">
        <f>ROUND('Сохран.лесов'!AA46-AA34,2)</f>
        <v>0</v>
      </c>
      <c r="BL17" s="191">
        <f>ROUND('Сохран.лесов'!AB46-AB34,2)</f>
        <v>0</v>
      </c>
      <c r="BM17" s="191">
        <f>ROUND('Сохран.лесов'!AC46-AC34,2)</f>
        <v>0</v>
      </c>
      <c r="BN17" s="191">
        <f>ROUND('Сохран.лесов'!AD46-AD34,2)</f>
        <v>0</v>
      </c>
      <c r="BO17" s="191">
        <f>ROUND('Сохран.лесов'!AE46-AE34,2)</f>
        <v>0</v>
      </c>
      <c r="BP17" s="191">
        <f>ROUND('Сохран.лесов'!AF46-AF34,2)</f>
        <v>0</v>
      </c>
      <c r="BQ17" s="191">
        <f>ROUND('Сохран.лесов'!AG46-AG34,2)</f>
        <v>0</v>
      </c>
      <c r="BR17" s="191">
        <f>ROUND('Сохран.лесов'!AH46-AH34,2)</f>
        <v>0</v>
      </c>
      <c r="BS17" s="191">
        <f>ROUND('Сохран.лесов'!AI46-AI34,2)</f>
        <v>0</v>
      </c>
      <c r="BT17" s="191">
        <f>ROUND('Сохран.лесов'!AJ46-AJ34,2)</f>
        <v>0</v>
      </c>
    </row>
    <row r="18" spans="1:72" s="61" customFormat="1" ht="12.75" hidden="1">
      <c r="A18" s="150"/>
      <c r="B18" s="149"/>
      <c r="C18" s="190">
        <v>230</v>
      </c>
      <c r="D18" s="190" t="s">
        <v>139</v>
      </c>
      <c r="E18" s="147">
        <f t="shared" si="11"/>
        <v>0</v>
      </c>
      <c r="F18" s="115">
        <f t="shared" si="12"/>
        <v>0</v>
      </c>
      <c r="G18" s="115">
        <f t="shared" si="13"/>
        <v>0</v>
      </c>
      <c r="H18" s="118"/>
      <c r="I18" s="116"/>
      <c r="J18" s="118"/>
      <c r="K18" s="116"/>
      <c r="L18" s="118"/>
      <c r="M18" s="116"/>
      <c r="N18" s="118"/>
      <c r="O18" s="116"/>
      <c r="P18" s="118"/>
      <c r="Q18" s="116"/>
      <c r="R18" s="147">
        <f t="shared" si="14"/>
        <v>0</v>
      </c>
      <c r="S18" s="115">
        <f t="shared" si="15"/>
        <v>0</v>
      </c>
      <c r="T18" s="115">
        <f t="shared" si="16"/>
        <v>0</v>
      </c>
      <c r="U18" s="118"/>
      <c r="V18" s="116"/>
      <c r="W18" s="118"/>
      <c r="X18" s="116"/>
      <c r="Y18" s="118"/>
      <c r="Z18" s="116"/>
      <c r="AA18" s="118"/>
      <c r="AB18" s="116"/>
      <c r="AC18" s="118"/>
      <c r="AD18" s="116"/>
      <c r="AE18" s="118"/>
      <c r="AF18" s="116"/>
      <c r="AG18" s="118"/>
      <c r="AH18" s="116"/>
      <c r="AI18" s="118"/>
      <c r="AJ18" s="116"/>
      <c r="AK18" s="166"/>
      <c r="AL18" s="137" t="str">
        <f t="shared" si="4"/>
        <v>стр.230</v>
      </c>
      <c r="AM18" s="187">
        <f t="shared" si="5"/>
      </c>
      <c r="AN18" s="187">
        <f t="shared" si="6"/>
      </c>
      <c r="AO18" s="187">
        <f t="shared" si="7"/>
        <v>0</v>
      </c>
      <c r="AP18" s="187">
        <f t="shared" si="8"/>
        <v>0</v>
      </c>
      <c r="AQ18" s="187">
        <f t="shared" si="9"/>
        <v>0</v>
      </c>
      <c r="AR18" s="187">
        <f t="shared" si="10"/>
        <v>0</v>
      </c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</row>
    <row r="19" spans="1:72" s="61" customFormat="1" ht="12.75" hidden="1">
      <c r="A19" s="150"/>
      <c r="B19" s="149"/>
      <c r="C19" s="190">
        <v>240</v>
      </c>
      <c r="D19" s="190" t="s">
        <v>139</v>
      </c>
      <c r="E19" s="147">
        <f t="shared" si="11"/>
        <v>0</v>
      </c>
      <c r="F19" s="115">
        <f t="shared" si="12"/>
        <v>0</v>
      </c>
      <c r="G19" s="115">
        <f t="shared" si="13"/>
        <v>0</v>
      </c>
      <c r="H19" s="118"/>
      <c r="I19" s="116"/>
      <c r="J19" s="118"/>
      <c r="K19" s="116"/>
      <c r="L19" s="118"/>
      <c r="M19" s="116"/>
      <c r="N19" s="118"/>
      <c r="O19" s="116"/>
      <c r="P19" s="118"/>
      <c r="Q19" s="116"/>
      <c r="R19" s="147">
        <f t="shared" si="14"/>
        <v>0</v>
      </c>
      <c r="S19" s="115">
        <f t="shared" si="15"/>
        <v>0</v>
      </c>
      <c r="T19" s="115">
        <f t="shared" si="16"/>
        <v>0</v>
      </c>
      <c r="U19" s="118"/>
      <c r="V19" s="116"/>
      <c r="W19" s="118"/>
      <c r="X19" s="116"/>
      <c r="Y19" s="118"/>
      <c r="Z19" s="116"/>
      <c r="AA19" s="118"/>
      <c r="AB19" s="116"/>
      <c r="AC19" s="118"/>
      <c r="AD19" s="116"/>
      <c r="AE19" s="118"/>
      <c r="AF19" s="116"/>
      <c r="AG19" s="118"/>
      <c r="AH19" s="116"/>
      <c r="AI19" s="118"/>
      <c r="AJ19" s="116"/>
      <c r="AK19" s="166"/>
      <c r="AL19" s="137" t="str">
        <f t="shared" si="4"/>
        <v>стр.240</v>
      </c>
      <c r="AM19" s="187">
        <f t="shared" si="5"/>
      </c>
      <c r="AN19" s="187">
        <f t="shared" si="6"/>
      </c>
      <c r="AO19" s="187">
        <f t="shared" si="7"/>
        <v>0</v>
      </c>
      <c r="AP19" s="187">
        <f t="shared" si="8"/>
        <v>0</v>
      </c>
      <c r="AQ19" s="187">
        <f t="shared" si="9"/>
        <v>0</v>
      </c>
      <c r="AR19" s="187">
        <f t="shared" si="10"/>
        <v>0</v>
      </c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</row>
    <row r="20" spans="1:72" s="61" customFormat="1" ht="12.75" hidden="1">
      <c r="A20" s="150"/>
      <c r="B20" s="149"/>
      <c r="C20" s="190">
        <v>250</v>
      </c>
      <c r="D20" s="190" t="s">
        <v>139</v>
      </c>
      <c r="E20" s="147">
        <f t="shared" si="11"/>
        <v>0</v>
      </c>
      <c r="F20" s="115">
        <f t="shared" si="12"/>
        <v>0</v>
      </c>
      <c r="G20" s="115">
        <f t="shared" si="13"/>
        <v>0</v>
      </c>
      <c r="H20" s="118"/>
      <c r="I20" s="116"/>
      <c r="J20" s="118"/>
      <c r="K20" s="116"/>
      <c r="L20" s="118"/>
      <c r="M20" s="116"/>
      <c r="N20" s="118"/>
      <c r="O20" s="116"/>
      <c r="P20" s="118"/>
      <c r="Q20" s="116"/>
      <c r="R20" s="147">
        <f t="shared" si="14"/>
        <v>0</v>
      </c>
      <c r="S20" s="115">
        <f t="shared" si="15"/>
        <v>0</v>
      </c>
      <c r="T20" s="115">
        <f t="shared" si="16"/>
        <v>0</v>
      </c>
      <c r="U20" s="118"/>
      <c r="V20" s="116"/>
      <c r="W20" s="118"/>
      <c r="X20" s="116"/>
      <c r="Y20" s="118"/>
      <c r="Z20" s="116"/>
      <c r="AA20" s="118"/>
      <c r="AB20" s="116"/>
      <c r="AC20" s="118"/>
      <c r="AD20" s="116"/>
      <c r="AE20" s="118"/>
      <c r="AF20" s="116"/>
      <c r="AG20" s="118"/>
      <c r="AH20" s="116"/>
      <c r="AI20" s="118"/>
      <c r="AJ20" s="116"/>
      <c r="AK20" s="166"/>
      <c r="AL20" s="137" t="str">
        <f t="shared" si="4"/>
        <v>стр.250</v>
      </c>
      <c r="AM20" s="187">
        <f t="shared" si="5"/>
      </c>
      <c r="AN20" s="187">
        <f t="shared" si="6"/>
      </c>
      <c r="AO20" s="187">
        <f t="shared" si="7"/>
        <v>0</v>
      </c>
      <c r="AP20" s="187">
        <f t="shared" si="8"/>
        <v>0</v>
      </c>
      <c r="AQ20" s="187">
        <f t="shared" si="9"/>
        <v>0</v>
      </c>
      <c r="AR20" s="187">
        <f t="shared" si="10"/>
        <v>0</v>
      </c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</row>
    <row r="21" spans="1:72" s="61" customFormat="1" ht="26.25">
      <c r="A21" s="151"/>
      <c r="B21" s="131" t="s">
        <v>531</v>
      </c>
      <c r="C21" s="32">
        <v>300</v>
      </c>
      <c r="D21" s="32" t="s">
        <v>139</v>
      </c>
      <c r="E21" s="148">
        <f>SUM(E22:E26)</f>
        <v>0</v>
      </c>
      <c r="F21" s="120">
        <f>IF(E21&lt;&gt;0,G21/E21*1000,0)</f>
        <v>0</v>
      </c>
      <c r="G21" s="119">
        <f aca="true" t="shared" si="17" ref="G21:R21">SUM(G22:G26)</f>
        <v>0</v>
      </c>
      <c r="H21" s="148">
        <f t="shared" si="17"/>
        <v>0</v>
      </c>
      <c r="I21" s="119">
        <f t="shared" si="17"/>
        <v>0</v>
      </c>
      <c r="J21" s="148">
        <f t="shared" si="17"/>
        <v>0</v>
      </c>
      <c r="K21" s="119">
        <f t="shared" si="17"/>
        <v>0</v>
      </c>
      <c r="L21" s="148">
        <f t="shared" si="17"/>
        <v>0</v>
      </c>
      <c r="M21" s="119">
        <f t="shared" si="17"/>
        <v>0</v>
      </c>
      <c r="N21" s="148">
        <f t="shared" si="17"/>
        <v>0</v>
      </c>
      <c r="O21" s="119">
        <f t="shared" si="17"/>
        <v>0</v>
      </c>
      <c r="P21" s="148">
        <f t="shared" si="17"/>
        <v>0</v>
      </c>
      <c r="Q21" s="119">
        <f t="shared" si="17"/>
        <v>0</v>
      </c>
      <c r="R21" s="148">
        <f t="shared" si="17"/>
        <v>0</v>
      </c>
      <c r="S21" s="120">
        <f>IF(R21&lt;&gt;0,T21/R21*1000,0)</f>
        <v>0</v>
      </c>
      <c r="T21" s="119">
        <f aca="true" t="shared" si="18" ref="T21:AJ21">SUM(T22:T26)</f>
        <v>0</v>
      </c>
      <c r="U21" s="148">
        <f t="shared" si="18"/>
        <v>0</v>
      </c>
      <c r="V21" s="119">
        <f t="shared" si="18"/>
        <v>0</v>
      </c>
      <c r="W21" s="148">
        <f t="shared" si="18"/>
        <v>0</v>
      </c>
      <c r="X21" s="119">
        <f t="shared" si="18"/>
        <v>0</v>
      </c>
      <c r="Y21" s="148">
        <f t="shared" si="18"/>
        <v>0</v>
      </c>
      <c r="Z21" s="119">
        <f t="shared" si="18"/>
        <v>0</v>
      </c>
      <c r="AA21" s="148">
        <f t="shared" si="18"/>
        <v>0</v>
      </c>
      <c r="AB21" s="119">
        <f t="shared" si="18"/>
        <v>0</v>
      </c>
      <c r="AC21" s="148">
        <f t="shared" si="18"/>
        <v>0</v>
      </c>
      <c r="AD21" s="119">
        <f t="shared" si="18"/>
        <v>0</v>
      </c>
      <c r="AE21" s="148">
        <f t="shared" si="18"/>
        <v>0</v>
      </c>
      <c r="AF21" s="119">
        <f t="shared" si="18"/>
        <v>0</v>
      </c>
      <c r="AG21" s="148">
        <f t="shared" si="18"/>
        <v>0</v>
      </c>
      <c r="AH21" s="119">
        <f t="shared" si="18"/>
        <v>0</v>
      </c>
      <c r="AI21" s="148">
        <f t="shared" si="18"/>
        <v>0</v>
      </c>
      <c r="AJ21" s="119">
        <f t="shared" si="18"/>
        <v>0</v>
      </c>
      <c r="AK21" s="166"/>
      <c r="AL21" s="137" t="str">
        <f t="shared" si="4"/>
        <v>стр.300</v>
      </c>
      <c r="AM21" s="187">
        <f t="shared" si="5"/>
      </c>
      <c r="AN21" s="187">
        <f t="shared" si="6"/>
      </c>
      <c r="AO21" s="187">
        <f t="shared" si="7"/>
        <v>0</v>
      </c>
      <c r="AP21" s="187">
        <f t="shared" si="8"/>
        <v>0</v>
      </c>
      <c r="AQ21" s="187">
        <f t="shared" si="9"/>
        <v>0</v>
      </c>
      <c r="AR21" s="187">
        <f t="shared" si="10"/>
        <v>0</v>
      </c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</row>
    <row r="22" spans="1:72" s="61" customFormat="1" ht="12.75" hidden="1">
      <c r="A22" s="150"/>
      <c r="B22" s="149"/>
      <c r="C22" s="190">
        <v>310</v>
      </c>
      <c r="D22" s="190" t="s">
        <v>139</v>
      </c>
      <c r="E22" s="147">
        <f t="shared" si="11"/>
        <v>0</v>
      </c>
      <c r="F22" s="115">
        <f t="shared" si="12"/>
        <v>0</v>
      </c>
      <c r="G22" s="115">
        <f t="shared" si="13"/>
        <v>0</v>
      </c>
      <c r="H22" s="118"/>
      <c r="I22" s="116"/>
      <c r="J22" s="118"/>
      <c r="K22" s="116"/>
      <c r="L22" s="118"/>
      <c r="M22" s="116"/>
      <c r="N22" s="118"/>
      <c r="O22" s="116"/>
      <c r="P22" s="118"/>
      <c r="Q22" s="116"/>
      <c r="R22" s="147">
        <f t="shared" si="14"/>
        <v>0</v>
      </c>
      <c r="S22" s="115">
        <f t="shared" si="15"/>
        <v>0</v>
      </c>
      <c r="T22" s="115">
        <f t="shared" si="16"/>
        <v>0</v>
      </c>
      <c r="U22" s="118"/>
      <c r="V22" s="116"/>
      <c r="W22" s="118"/>
      <c r="X22" s="116"/>
      <c r="Y22" s="118"/>
      <c r="Z22" s="116"/>
      <c r="AA22" s="118"/>
      <c r="AB22" s="116"/>
      <c r="AC22" s="118"/>
      <c r="AD22" s="116"/>
      <c r="AE22" s="118"/>
      <c r="AF22" s="116"/>
      <c r="AG22" s="118"/>
      <c r="AH22" s="116"/>
      <c r="AI22" s="118"/>
      <c r="AJ22" s="116"/>
      <c r="AK22" s="166"/>
      <c r="AL22" s="137" t="str">
        <f t="shared" si="4"/>
        <v>стр.310</v>
      </c>
      <c r="AM22" s="187">
        <f t="shared" si="5"/>
      </c>
      <c r="AN22" s="187">
        <f t="shared" si="6"/>
      </c>
      <c r="AO22" s="187">
        <f t="shared" si="7"/>
        <v>0</v>
      </c>
      <c r="AP22" s="187">
        <f t="shared" si="8"/>
        <v>0</v>
      </c>
      <c r="AQ22" s="187">
        <f t="shared" si="9"/>
        <v>0</v>
      </c>
      <c r="AR22" s="187">
        <f t="shared" si="10"/>
        <v>0</v>
      </c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</row>
    <row r="23" spans="1:72" s="61" customFormat="1" ht="12.75" hidden="1">
      <c r="A23" s="150"/>
      <c r="B23" s="149"/>
      <c r="C23" s="190">
        <v>320</v>
      </c>
      <c r="D23" s="190" t="s">
        <v>139</v>
      </c>
      <c r="E23" s="147">
        <f t="shared" si="11"/>
        <v>0</v>
      </c>
      <c r="F23" s="115">
        <f t="shared" si="12"/>
        <v>0</v>
      </c>
      <c r="G23" s="115">
        <f t="shared" si="13"/>
        <v>0</v>
      </c>
      <c r="H23" s="118"/>
      <c r="I23" s="116"/>
      <c r="J23" s="118"/>
      <c r="K23" s="116"/>
      <c r="L23" s="118"/>
      <c r="M23" s="116"/>
      <c r="N23" s="118"/>
      <c r="O23" s="116"/>
      <c r="P23" s="118"/>
      <c r="Q23" s="116"/>
      <c r="R23" s="147">
        <f t="shared" si="14"/>
        <v>0</v>
      </c>
      <c r="S23" s="115">
        <f t="shared" si="15"/>
        <v>0</v>
      </c>
      <c r="T23" s="115">
        <f t="shared" si="16"/>
        <v>0</v>
      </c>
      <c r="U23" s="118"/>
      <c r="V23" s="116"/>
      <c r="W23" s="118"/>
      <c r="X23" s="116"/>
      <c r="Y23" s="118"/>
      <c r="Z23" s="116"/>
      <c r="AA23" s="118"/>
      <c r="AB23" s="116"/>
      <c r="AC23" s="118"/>
      <c r="AD23" s="116"/>
      <c r="AE23" s="118"/>
      <c r="AF23" s="116"/>
      <c r="AG23" s="118"/>
      <c r="AH23" s="116"/>
      <c r="AI23" s="118"/>
      <c r="AJ23" s="116"/>
      <c r="AK23" s="166"/>
      <c r="AL23" s="137" t="str">
        <f t="shared" si="4"/>
        <v>стр.320</v>
      </c>
      <c r="AM23" s="187">
        <f t="shared" si="5"/>
      </c>
      <c r="AN23" s="187">
        <f t="shared" si="6"/>
      </c>
      <c r="AO23" s="187">
        <f t="shared" si="7"/>
        <v>0</v>
      </c>
      <c r="AP23" s="187">
        <f t="shared" si="8"/>
        <v>0</v>
      </c>
      <c r="AQ23" s="187">
        <f t="shared" si="9"/>
        <v>0</v>
      </c>
      <c r="AR23" s="187">
        <f t="shared" si="10"/>
        <v>0</v>
      </c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</row>
    <row r="24" spans="1:72" s="61" customFormat="1" ht="12.75" hidden="1">
      <c r="A24" s="150"/>
      <c r="B24" s="149"/>
      <c r="C24" s="190">
        <v>330</v>
      </c>
      <c r="D24" s="190" t="s">
        <v>139</v>
      </c>
      <c r="E24" s="147">
        <f t="shared" si="11"/>
        <v>0</v>
      </c>
      <c r="F24" s="115">
        <f t="shared" si="12"/>
        <v>0</v>
      </c>
      <c r="G24" s="115">
        <f t="shared" si="13"/>
        <v>0</v>
      </c>
      <c r="H24" s="118"/>
      <c r="I24" s="116"/>
      <c r="J24" s="118"/>
      <c r="K24" s="116"/>
      <c r="L24" s="118"/>
      <c r="M24" s="116"/>
      <c r="N24" s="118"/>
      <c r="O24" s="116"/>
      <c r="P24" s="118"/>
      <c r="Q24" s="116"/>
      <c r="R24" s="147">
        <f t="shared" si="14"/>
        <v>0</v>
      </c>
      <c r="S24" s="115">
        <f t="shared" si="15"/>
        <v>0</v>
      </c>
      <c r="T24" s="115">
        <f t="shared" si="16"/>
        <v>0</v>
      </c>
      <c r="U24" s="118"/>
      <c r="V24" s="116"/>
      <c r="W24" s="118"/>
      <c r="X24" s="116"/>
      <c r="Y24" s="118"/>
      <c r="Z24" s="116"/>
      <c r="AA24" s="118"/>
      <c r="AB24" s="116"/>
      <c r="AC24" s="118"/>
      <c r="AD24" s="116"/>
      <c r="AE24" s="118"/>
      <c r="AF24" s="116"/>
      <c r="AG24" s="118"/>
      <c r="AH24" s="116"/>
      <c r="AI24" s="118"/>
      <c r="AJ24" s="116"/>
      <c r="AK24" s="166"/>
      <c r="AL24" s="137" t="str">
        <f t="shared" si="4"/>
        <v>стр.330</v>
      </c>
      <c r="AM24" s="187">
        <f t="shared" si="5"/>
      </c>
      <c r="AN24" s="187">
        <f t="shared" si="6"/>
      </c>
      <c r="AO24" s="187">
        <f t="shared" si="7"/>
        <v>0</v>
      </c>
      <c r="AP24" s="187">
        <f t="shared" si="8"/>
        <v>0</v>
      </c>
      <c r="AQ24" s="187">
        <f t="shared" si="9"/>
        <v>0</v>
      </c>
      <c r="AR24" s="187">
        <f t="shared" si="10"/>
        <v>0</v>
      </c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</row>
    <row r="25" spans="1:72" s="61" customFormat="1" ht="12.75" hidden="1">
      <c r="A25" s="150"/>
      <c r="B25" s="149"/>
      <c r="C25" s="190">
        <v>340</v>
      </c>
      <c r="D25" s="190" t="s">
        <v>139</v>
      </c>
      <c r="E25" s="147">
        <f t="shared" si="11"/>
        <v>0</v>
      </c>
      <c r="F25" s="115">
        <f t="shared" si="12"/>
        <v>0</v>
      </c>
      <c r="G25" s="115">
        <f t="shared" si="13"/>
        <v>0</v>
      </c>
      <c r="H25" s="118"/>
      <c r="I25" s="116"/>
      <c r="J25" s="118"/>
      <c r="K25" s="116"/>
      <c r="L25" s="118"/>
      <c r="M25" s="116"/>
      <c r="N25" s="118"/>
      <c r="O25" s="116"/>
      <c r="P25" s="118"/>
      <c r="Q25" s="116"/>
      <c r="R25" s="147">
        <f t="shared" si="14"/>
        <v>0</v>
      </c>
      <c r="S25" s="115">
        <f t="shared" si="15"/>
        <v>0</v>
      </c>
      <c r="T25" s="115">
        <f t="shared" si="16"/>
        <v>0</v>
      </c>
      <c r="U25" s="118"/>
      <c r="V25" s="116"/>
      <c r="W25" s="118"/>
      <c r="X25" s="116"/>
      <c r="Y25" s="118"/>
      <c r="Z25" s="116"/>
      <c r="AA25" s="118"/>
      <c r="AB25" s="116"/>
      <c r="AC25" s="118"/>
      <c r="AD25" s="116"/>
      <c r="AE25" s="118"/>
      <c r="AF25" s="116"/>
      <c r="AG25" s="118"/>
      <c r="AH25" s="116"/>
      <c r="AI25" s="118"/>
      <c r="AJ25" s="116"/>
      <c r="AK25" s="166"/>
      <c r="AL25" s="137" t="str">
        <f t="shared" si="4"/>
        <v>стр.340</v>
      </c>
      <c r="AM25" s="187">
        <f t="shared" si="5"/>
      </c>
      <c r="AN25" s="187">
        <f t="shared" si="6"/>
      </c>
      <c r="AO25" s="187">
        <f t="shared" si="7"/>
        <v>0</v>
      </c>
      <c r="AP25" s="187">
        <f t="shared" si="8"/>
        <v>0</v>
      </c>
      <c r="AQ25" s="187">
        <f t="shared" si="9"/>
        <v>0</v>
      </c>
      <c r="AR25" s="187">
        <f t="shared" si="10"/>
        <v>0</v>
      </c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</row>
    <row r="26" spans="1:72" s="61" customFormat="1" ht="12.75" hidden="1">
      <c r="A26" s="150"/>
      <c r="B26" s="149"/>
      <c r="C26" s="190">
        <v>350</v>
      </c>
      <c r="D26" s="190" t="s">
        <v>139</v>
      </c>
      <c r="E26" s="147">
        <f t="shared" si="11"/>
        <v>0</v>
      </c>
      <c r="F26" s="115">
        <f t="shared" si="12"/>
        <v>0</v>
      </c>
      <c r="G26" s="115">
        <f t="shared" si="13"/>
        <v>0</v>
      </c>
      <c r="H26" s="118"/>
      <c r="I26" s="116"/>
      <c r="J26" s="118"/>
      <c r="K26" s="116"/>
      <c r="L26" s="118"/>
      <c r="M26" s="116"/>
      <c r="N26" s="118"/>
      <c r="O26" s="116"/>
      <c r="P26" s="118"/>
      <c r="Q26" s="116"/>
      <c r="R26" s="147">
        <f t="shared" si="14"/>
        <v>0</v>
      </c>
      <c r="S26" s="115">
        <f t="shared" si="15"/>
        <v>0</v>
      </c>
      <c r="T26" s="115">
        <f t="shared" si="16"/>
        <v>0</v>
      </c>
      <c r="U26" s="118"/>
      <c r="V26" s="116"/>
      <c r="W26" s="118"/>
      <c r="X26" s="116"/>
      <c r="Y26" s="118"/>
      <c r="Z26" s="116"/>
      <c r="AA26" s="118"/>
      <c r="AB26" s="116"/>
      <c r="AC26" s="118"/>
      <c r="AD26" s="116"/>
      <c r="AE26" s="118"/>
      <c r="AF26" s="116"/>
      <c r="AG26" s="118"/>
      <c r="AH26" s="116"/>
      <c r="AI26" s="118"/>
      <c r="AJ26" s="116"/>
      <c r="AK26" s="166"/>
      <c r="AL26" s="137" t="str">
        <f t="shared" si="4"/>
        <v>стр.350</v>
      </c>
      <c r="AM26" s="187">
        <f t="shared" si="5"/>
      </c>
      <c r="AN26" s="187">
        <f t="shared" si="6"/>
      </c>
      <c r="AO26" s="187">
        <f t="shared" si="7"/>
        <v>0</v>
      </c>
      <c r="AP26" s="187">
        <f t="shared" si="8"/>
        <v>0</v>
      </c>
      <c r="AQ26" s="187">
        <f t="shared" si="9"/>
        <v>0</v>
      </c>
      <c r="AR26" s="187">
        <f t="shared" si="10"/>
        <v>0</v>
      </c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</row>
    <row r="27" spans="1:72" s="62" customFormat="1" ht="39">
      <c r="A27" s="151"/>
      <c r="B27" s="28" t="s">
        <v>532</v>
      </c>
      <c r="C27" s="32">
        <v>400</v>
      </c>
      <c r="D27" s="32" t="s">
        <v>139</v>
      </c>
      <c r="E27" s="188" t="s">
        <v>125</v>
      </c>
      <c r="F27" s="188" t="s">
        <v>125</v>
      </c>
      <c r="G27" s="119">
        <f aca="true" t="shared" si="19" ref="G27:Q27">G28+G34</f>
        <v>6691.3</v>
      </c>
      <c r="H27" s="188" t="s">
        <v>125</v>
      </c>
      <c r="I27" s="119">
        <f t="shared" si="19"/>
        <v>6691.3</v>
      </c>
      <c r="J27" s="188" t="s">
        <v>125</v>
      </c>
      <c r="K27" s="119">
        <f t="shared" si="19"/>
        <v>0</v>
      </c>
      <c r="L27" s="188" t="s">
        <v>125</v>
      </c>
      <c r="M27" s="119">
        <f t="shared" si="19"/>
        <v>0</v>
      </c>
      <c r="N27" s="188" t="s">
        <v>125</v>
      </c>
      <c r="O27" s="119">
        <f t="shared" si="19"/>
        <v>0</v>
      </c>
      <c r="P27" s="188" t="s">
        <v>125</v>
      </c>
      <c r="Q27" s="119">
        <f t="shared" si="19"/>
        <v>0</v>
      </c>
      <c r="R27" s="188" t="s">
        <v>125</v>
      </c>
      <c r="S27" s="188" t="s">
        <v>125</v>
      </c>
      <c r="T27" s="119">
        <f>T28+T34</f>
        <v>6691.3</v>
      </c>
      <c r="U27" s="188" t="s">
        <v>125</v>
      </c>
      <c r="V27" s="119">
        <f aca="true" t="shared" si="20" ref="V27:AJ27">V28+V34</f>
        <v>6691.3</v>
      </c>
      <c r="W27" s="188" t="s">
        <v>125</v>
      </c>
      <c r="X27" s="119">
        <f t="shared" si="20"/>
        <v>0</v>
      </c>
      <c r="Y27" s="188" t="s">
        <v>125</v>
      </c>
      <c r="Z27" s="119">
        <f t="shared" si="20"/>
        <v>0</v>
      </c>
      <c r="AA27" s="188" t="s">
        <v>125</v>
      </c>
      <c r="AB27" s="119">
        <f t="shared" si="20"/>
        <v>0</v>
      </c>
      <c r="AC27" s="188" t="s">
        <v>125</v>
      </c>
      <c r="AD27" s="119">
        <f t="shared" si="20"/>
        <v>0</v>
      </c>
      <c r="AE27" s="188" t="s">
        <v>125</v>
      </c>
      <c r="AF27" s="119">
        <f t="shared" si="20"/>
        <v>0</v>
      </c>
      <c r="AG27" s="188" t="s">
        <v>125</v>
      </c>
      <c r="AH27" s="119">
        <f t="shared" si="20"/>
        <v>0</v>
      </c>
      <c r="AI27" s="188" t="s">
        <v>125</v>
      </c>
      <c r="AJ27" s="119">
        <f t="shared" si="20"/>
        <v>0</v>
      </c>
      <c r="AK27" s="167"/>
      <c r="AL27" s="137" t="str">
        <f t="shared" si="4"/>
        <v>стр.400</v>
      </c>
      <c r="AM27" s="187">
        <f t="shared" si="5"/>
      </c>
      <c r="AN27" s="187">
        <f t="shared" si="6"/>
      </c>
      <c r="AO27" s="187">
        <f t="shared" si="7"/>
        <v>0</v>
      </c>
      <c r="AP27" s="187">
        <f t="shared" si="8"/>
        <v>0</v>
      </c>
      <c r="AQ27" s="187">
        <f t="shared" si="9"/>
        <v>0</v>
      </c>
      <c r="AR27" s="187">
        <f t="shared" si="10"/>
        <v>0</v>
      </c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</row>
    <row r="28" spans="1:72" s="61" customFormat="1" ht="26.25">
      <c r="A28" s="151"/>
      <c r="B28" s="131" t="s">
        <v>530</v>
      </c>
      <c r="C28" s="32">
        <v>500</v>
      </c>
      <c r="D28" s="32" t="s">
        <v>139</v>
      </c>
      <c r="E28" s="148">
        <f>SUM(E29:E33)</f>
        <v>1</v>
      </c>
      <c r="F28" s="120">
        <f>IF(E28&lt;&gt;0,G28/E28*1000,0)</f>
        <v>6300000</v>
      </c>
      <c r="G28" s="119">
        <f aca="true" t="shared" si="21" ref="G28:R28">SUM(G29:G33)</f>
        <v>6300</v>
      </c>
      <c r="H28" s="148">
        <f t="shared" si="21"/>
        <v>1</v>
      </c>
      <c r="I28" s="119">
        <f t="shared" si="21"/>
        <v>6300</v>
      </c>
      <c r="J28" s="148">
        <f t="shared" si="21"/>
        <v>0</v>
      </c>
      <c r="K28" s="119">
        <f t="shared" si="21"/>
        <v>0</v>
      </c>
      <c r="L28" s="148">
        <f t="shared" si="21"/>
        <v>0</v>
      </c>
      <c r="M28" s="119">
        <f t="shared" si="21"/>
        <v>0</v>
      </c>
      <c r="N28" s="148">
        <f t="shared" si="21"/>
        <v>0</v>
      </c>
      <c r="O28" s="119">
        <f t="shared" si="21"/>
        <v>0</v>
      </c>
      <c r="P28" s="148">
        <f t="shared" si="21"/>
        <v>0</v>
      </c>
      <c r="Q28" s="119">
        <f t="shared" si="21"/>
        <v>0</v>
      </c>
      <c r="R28" s="148">
        <f t="shared" si="21"/>
        <v>1</v>
      </c>
      <c r="S28" s="120">
        <f>IF(R28&lt;&gt;0,T28/R28*1000,0)</f>
        <v>6300000</v>
      </c>
      <c r="T28" s="119">
        <f aca="true" t="shared" si="22" ref="T28:AJ28">SUM(T29:T33)</f>
        <v>6300</v>
      </c>
      <c r="U28" s="148">
        <f t="shared" si="22"/>
        <v>1</v>
      </c>
      <c r="V28" s="119">
        <f t="shared" si="22"/>
        <v>6300</v>
      </c>
      <c r="W28" s="148">
        <f t="shared" si="22"/>
        <v>0</v>
      </c>
      <c r="X28" s="119">
        <f t="shared" si="22"/>
        <v>0</v>
      </c>
      <c r="Y28" s="148">
        <f t="shared" si="22"/>
        <v>0</v>
      </c>
      <c r="Z28" s="119">
        <f t="shared" si="22"/>
        <v>0</v>
      </c>
      <c r="AA28" s="148">
        <f t="shared" si="22"/>
        <v>0</v>
      </c>
      <c r="AB28" s="119">
        <f t="shared" si="22"/>
        <v>0</v>
      </c>
      <c r="AC28" s="148">
        <f t="shared" si="22"/>
        <v>0</v>
      </c>
      <c r="AD28" s="119">
        <f t="shared" si="22"/>
        <v>0</v>
      </c>
      <c r="AE28" s="148">
        <f t="shared" si="22"/>
        <v>0</v>
      </c>
      <c r="AF28" s="119">
        <f t="shared" si="22"/>
        <v>0</v>
      </c>
      <c r="AG28" s="148">
        <f t="shared" si="22"/>
        <v>0</v>
      </c>
      <c r="AH28" s="119">
        <f t="shared" si="22"/>
        <v>0</v>
      </c>
      <c r="AI28" s="148">
        <f t="shared" si="22"/>
        <v>0</v>
      </c>
      <c r="AJ28" s="119">
        <f t="shared" si="22"/>
        <v>0</v>
      </c>
      <c r="AK28" s="166"/>
      <c r="AL28" s="137" t="str">
        <f t="shared" si="4"/>
        <v>стр.500</v>
      </c>
      <c r="AM28" s="187">
        <f t="shared" si="5"/>
      </c>
      <c r="AN28" s="187">
        <f t="shared" si="6"/>
      </c>
      <c r="AO28" s="187">
        <f t="shared" si="7"/>
        <v>0</v>
      </c>
      <c r="AP28" s="187">
        <f t="shared" si="8"/>
        <v>0</v>
      </c>
      <c r="AQ28" s="187">
        <f t="shared" si="9"/>
        <v>0</v>
      </c>
      <c r="AR28" s="187">
        <f t="shared" si="10"/>
        <v>0</v>
      </c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</row>
    <row r="29" spans="1:72" s="61" customFormat="1" ht="12.75">
      <c r="A29" s="150"/>
      <c r="B29" s="149" t="s">
        <v>647</v>
      </c>
      <c r="C29" s="190">
        <v>510</v>
      </c>
      <c r="D29" s="190" t="s">
        <v>139</v>
      </c>
      <c r="E29" s="147">
        <f aca="true" t="shared" si="23" ref="E29:E40">SUM(H29,J29,N29,P29)</f>
        <v>1</v>
      </c>
      <c r="F29" s="115">
        <f aca="true" t="shared" si="24" ref="F29:F40">IF(E29&lt;&gt;0,G29/E29*1000,0)</f>
        <v>6300000</v>
      </c>
      <c r="G29" s="115">
        <f aca="true" t="shared" si="25" ref="G29:G40">SUM(I29,K29,O29,Q29)</f>
        <v>6300</v>
      </c>
      <c r="H29" s="118">
        <v>1</v>
      </c>
      <c r="I29" s="116">
        <v>6300</v>
      </c>
      <c r="J29" s="118"/>
      <c r="K29" s="116"/>
      <c r="L29" s="118"/>
      <c r="M29" s="116"/>
      <c r="N29" s="118"/>
      <c r="O29" s="116"/>
      <c r="P29" s="118"/>
      <c r="Q29" s="116"/>
      <c r="R29" s="147">
        <f aca="true" t="shared" si="26" ref="R29:R40">SUM(U29,Y29,AC29,AE29)</f>
        <v>1</v>
      </c>
      <c r="S29" s="115">
        <f aca="true" t="shared" si="27" ref="S29:S40">IF(R29&lt;&gt;0,T29/R29*1000,0)</f>
        <v>6300000</v>
      </c>
      <c r="T29" s="115">
        <f aca="true" t="shared" si="28" ref="T29:T40">SUM(V29,Z29,AD29,AF29)</f>
        <v>6300</v>
      </c>
      <c r="U29" s="118">
        <v>1</v>
      </c>
      <c r="V29" s="116">
        <v>6300</v>
      </c>
      <c r="W29" s="118"/>
      <c r="X29" s="116"/>
      <c r="Y29" s="118"/>
      <c r="Z29" s="116"/>
      <c r="AA29" s="118"/>
      <c r="AB29" s="116"/>
      <c r="AC29" s="118"/>
      <c r="AD29" s="116"/>
      <c r="AE29" s="118"/>
      <c r="AF29" s="116"/>
      <c r="AG29" s="118"/>
      <c r="AH29" s="116"/>
      <c r="AI29" s="118"/>
      <c r="AJ29" s="116"/>
      <c r="AK29" s="166"/>
      <c r="AL29" s="137" t="str">
        <f t="shared" si="4"/>
        <v>стр.510</v>
      </c>
      <c r="AM29" s="187">
        <f t="shared" si="5"/>
      </c>
      <c r="AN29" s="187">
        <f t="shared" si="6"/>
      </c>
      <c r="AO29" s="187">
        <f t="shared" si="7"/>
        <v>0</v>
      </c>
      <c r="AP29" s="187">
        <f t="shared" si="8"/>
        <v>0</v>
      </c>
      <c r="AQ29" s="187">
        <f t="shared" si="9"/>
        <v>0</v>
      </c>
      <c r="AR29" s="187">
        <f t="shared" si="10"/>
        <v>0</v>
      </c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</row>
    <row r="30" spans="1:72" s="61" customFormat="1" ht="12.75" hidden="1">
      <c r="A30" s="150"/>
      <c r="B30" s="149"/>
      <c r="C30" s="190">
        <v>520</v>
      </c>
      <c r="D30" s="190" t="s">
        <v>139</v>
      </c>
      <c r="E30" s="147">
        <f t="shared" si="23"/>
        <v>0</v>
      </c>
      <c r="F30" s="115">
        <f t="shared" si="24"/>
        <v>0</v>
      </c>
      <c r="G30" s="115">
        <f t="shared" si="25"/>
        <v>0</v>
      </c>
      <c r="H30" s="118"/>
      <c r="I30" s="116"/>
      <c r="J30" s="118"/>
      <c r="K30" s="116"/>
      <c r="L30" s="118"/>
      <c r="M30" s="116"/>
      <c r="N30" s="118"/>
      <c r="O30" s="116"/>
      <c r="P30" s="118"/>
      <c r="Q30" s="116"/>
      <c r="R30" s="147">
        <f t="shared" si="26"/>
        <v>0</v>
      </c>
      <c r="S30" s="115">
        <f t="shared" si="27"/>
        <v>0</v>
      </c>
      <c r="T30" s="115">
        <f t="shared" si="28"/>
        <v>0</v>
      </c>
      <c r="U30" s="118"/>
      <c r="V30" s="116"/>
      <c r="W30" s="118"/>
      <c r="X30" s="116"/>
      <c r="Y30" s="118"/>
      <c r="Z30" s="116"/>
      <c r="AA30" s="118"/>
      <c r="AB30" s="116"/>
      <c r="AC30" s="118"/>
      <c r="AD30" s="116"/>
      <c r="AE30" s="118"/>
      <c r="AF30" s="116"/>
      <c r="AG30" s="118"/>
      <c r="AH30" s="116"/>
      <c r="AI30" s="118"/>
      <c r="AJ30" s="116"/>
      <c r="AK30" s="166"/>
      <c r="AL30" s="137" t="str">
        <f t="shared" si="4"/>
        <v>стр.520</v>
      </c>
      <c r="AM30" s="187">
        <f t="shared" si="5"/>
      </c>
      <c r="AN30" s="187">
        <f t="shared" si="6"/>
      </c>
      <c r="AO30" s="187">
        <f t="shared" si="7"/>
        <v>0</v>
      </c>
      <c r="AP30" s="187">
        <f t="shared" si="8"/>
        <v>0</v>
      </c>
      <c r="AQ30" s="187">
        <f t="shared" si="9"/>
        <v>0</v>
      </c>
      <c r="AR30" s="187">
        <f t="shared" si="10"/>
        <v>0</v>
      </c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</row>
    <row r="31" spans="1:72" s="61" customFormat="1" ht="12.75" hidden="1">
      <c r="A31" s="150"/>
      <c r="B31" s="149"/>
      <c r="C31" s="190">
        <v>530</v>
      </c>
      <c r="D31" s="190" t="s">
        <v>139</v>
      </c>
      <c r="E31" s="147">
        <f t="shared" si="23"/>
        <v>0</v>
      </c>
      <c r="F31" s="115">
        <f t="shared" si="24"/>
        <v>0</v>
      </c>
      <c r="G31" s="115">
        <f t="shared" si="25"/>
        <v>0</v>
      </c>
      <c r="H31" s="118"/>
      <c r="I31" s="116"/>
      <c r="J31" s="118"/>
      <c r="K31" s="116"/>
      <c r="L31" s="118"/>
      <c r="M31" s="116"/>
      <c r="N31" s="118"/>
      <c r="O31" s="116"/>
      <c r="P31" s="118"/>
      <c r="Q31" s="116"/>
      <c r="R31" s="147">
        <f t="shared" si="26"/>
        <v>0</v>
      </c>
      <c r="S31" s="115">
        <f t="shared" si="27"/>
        <v>0</v>
      </c>
      <c r="T31" s="115">
        <f t="shared" si="28"/>
        <v>0</v>
      </c>
      <c r="U31" s="118"/>
      <c r="V31" s="116"/>
      <c r="W31" s="118"/>
      <c r="X31" s="116"/>
      <c r="Y31" s="118"/>
      <c r="Z31" s="116"/>
      <c r="AA31" s="118"/>
      <c r="AB31" s="116"/>
      <c r="AC31" s="118"/>
      <c r="AD31" s="116"/>
      <c r="AE31" s="118"/>
      <c r="AF31" s="116"/>
      <c r="AG31" s="118"/>
      <c r="AH31" s="116"/>
      <c r="AI31" s="118"/>
      <c r="AJ31" s="116"/>
      <c r="AK31" s="166"/>
      <c r="AL31" s="137" t="str">
        <f t="shared" si="4"/>
        <v>стр.530</v>
      </c>
      <c r="AM31" s="187">
        <f t="shared" si="5"/>
      </c>
      <c r="AN31" s="187">
        <f t="shared" si="6"/>
      </c>
      <c r="AO31" s="187">
        <f t="shared" si="7"/>
        <v>0</v>
      </c>
      <c r="AP31" s="187">
        <f t="shared" si="8"/>
        <v>0</v>
      </c>
      <c r="AQ31" s="187">
        <f t="shared" si="9"/>
        <v>0</v>
      </c>
      <c r="AR31" s="187">
        <f t="shared" si="10"/>
        <v>0</v>
      </c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</row>
    <row r="32" spans="1:72" s="61" customFormat="1" ht="12.75" hidden="1">
      <c r="A32" s="150"/>
      <c r="B32" s="149"/>
      <c r="C32" s="190">
        <v>540</v>
      </c>
      <c r="D32" s="190" t="s">
        <v>139</v>
      </c>
      <c r="E32" s="147">
        <f t="shared" si="23"/>
        <v>0</v>
      </c>
      <c r="F32" s="115">
        <f t="shared" si="24"/>
        <v>0</v>
      </c>
      <c r="G32" s="115">
        <f t="shared" si="25"/>
        <v>0</v>
      </c>
      <c r="H32" s="118"/>
      <c r="I32" s="116"/>
      <c r="J32" s="118"/>
      <c r="K32" s="116"/>
      <c r="L32" s="118"/>
      <c r="M32" s="116"/>
      <c r="N32" s="118"/>
      <c r="O32" s="116"/>
      <c r="P32" s="118"/>
      <c r="Q32" s="116"/>
      <c r="R32" s="147">
        <f t="shared" si="26"/>
        <v>0</v>
      </c>
      <c r="S32" s="115">
        <f t="shared" si="27"/>
        <v>0</v>
      </c>
      <c r="T32" s="115">
        <f t="shared" si="28"/>
        <v>0</v>
      </c>
      <c r="U32" s="118"/>
      <c r="V32" s="116"/>
      <c r="W32" s="118"/>
      <c r="X32" s="116"/>
      <c r="Y32" s="118"/>
      <c r="Z32" s="116"/>
      <c r="AA32" s="118"/>
      <c r="AB32" s="116"/>
      <c r="AC32" s="118"/>
      <c r="AD32" s="116"/>
      <c r="AE32" s="118"/>
      <c r="AF32" s="116"/>
      <c r="AG32" s="118"/>
      <c r="AH32" s="116"/>
      <c r="AI32" s="118"/>
      <c r="AJ32" s="116"/>
      <c r="AK32" s="166"/>
      <c r="AL32" s="137" t="str">
        <f t="shared" si="4"/>
        <v>стр.540</v>
      </c>
      <c r="AM32" s="187">
        <f t="shared" si="5"/>
      </c>
      <c r="AN32" s="187">
        <f t="shared" si="6"/>
      </c>
      <c r="AO32" s="187">
        <f t="shared" si="7"/>
        <v>0</v>
      </c>
      <c r="AP32" s="187">
        <f t="shared" si="8"/>
        <v>0</v>
      </c>
      <c r="AQ32" s="187">
        <f t="shared" si="9"/>
        <v>0</v>
      </c>
      <c r="AR32" s="187">
        <f t="shared" si="10"/>
        <v>0</v>
      </c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</row>
    <row r="33" spans="1:72" s="61" customFormat="1" ht="12.75" hidden="1">
      <c r="A33" s="150"/>
      <c r="B33" s="149"/>
      <c r="C33" s="190">
        <v>550</v>
      </c>
      <c r="D33" s="190" t="s">
        <v>139</v>
      </c>
      <c r="E33" s="147">
        <f t="shared" si="23"/>
        <v>0</v>
      </c>
      <c r="F33" s="115">
        <f t="shared" si="24"/>
        <v>0</v>
      </c>
      <c r="G33" s="115">
        <f t="shared" si="25"/>
        <v>0</v>
      </c>
      <c r="H33" s="118"/>
      <c r="I33" s="116"/>
      <c r="J33" s="118"/>
      <c r="K33" s="116"/>
      <c r="L33" s="118"/>
      <c r="M33" s="116"/>
      <c r="N33" s="118"/>
      <c r="O33" s="116"/>
      <c r="P33" s="118"/>
      <c r="Q33" s="116"/>
      <c r="R33" s="147">
        <f t="shared" si="26"/>
        <v>0</v>
      </c>
      <c r="S33" s="115">
        <f t="shared" si="27"/>
        <v>0</v>
      </c>
      <c r="T33" s="115">
        <f t="shared" si="28"/>
        <v>0</v>
      </c>
      <c r="U33" s="118"/>
      <c r="V33" s="116"/>
      <c r="W33" s="118"/>
      <c r="X33" s="116"/>
      <c r="Y33" s="118"/>
      <c r="Z33" s="116"/>
      <c r="AA33" s="118"/>
      <c r="AB33" s="116"/>
      <c r="AC33" s="118"/>
      <c r="AD33" s="116"/>
      <c r="AE33" s="118"/>
      <c r="AF33" s="116"/>
      <c r="AG33" s="118"/>
      <c r="AH33" s="116"/>
      <c r="AI33" s="118"/>
      <c r="AJ33" s="116"/>
      <c r="AK33" s="166"/>
      <c r="AL33" s="137" t="str">
        <f t="shared" si="4"/>
        <v>стр.550</v>
      </c>
      <c r="AM33" s="187">
        <f t="shared" si="5"/>
      </c>
      <c r="AN33" s="187">
        <f t="shared" si="6"/>
      </c>
      <c r="AO33" s="187">
        <f t="shared" si="7"/>
        <v>0</v>
      </c>
      <c r="AP33" s="187">
        <f t="shared" si="8"/>
        <v>0</v>
      </c>
      <c r="AQ33" s="187">
        <f t="shared" si="9"/>
        <v>0</v>
      </c>
      <c r="AR33" s="187">
        <f t="shared" si="10"/>
        <v>0</v>
      </c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</row>
    <row r="34" spans="1:72" s="61" customFormat="1" ht="26.25">
      <c r="A34" s="151"/>
      <c r="B34" s="131" t="s">
        <v>531</v>
      </c>
      <c r="C34" s="32">
        <v>600</v>
      </c>
      <c r="D34" s="32" t="s">
        <v>139</v>
      </c>
      <c r="E34" s="148">
        <f>SUM(E35:E40)</f>
        <v>1</v>
      </c>
      <c r="F34" s="120">
        <f>IF(E34&lt;&gt;0,G34/E34*1000,0)</f>
        <v>391300</v>
      </c>
      <c r="G34" s="119">
        <f aca="true" t="shared" si="29" ref="G34:R34">SUM(G35:G40)</f>
        <v>391.3</v>
      </c>
      <c r="H34" s="148">
        <f t="shared" si="29"/>
        <v>1</v>
      </c>
      <c r="I34" s="119">
        <f t="shared" si="29"/>
        <v>391.3</v>
      </c>
      <c r="J34" s="148">
        <f t="shared" si="29"/>
        <v>0</v>
      </c>
      <c r="K34" s="119">
        <f t="shared" si="29"/>
        <v>0</v>
      </c>
      <c r="L34" s="148">
        <f t="shared" si="29"/>
        <v>0</v>
      </c>
      <c r="M34" s="119">
        <f t="shared" si="29"/>
        <v>0</v>
      </c>
      <c r="N34" s="148">
        <f t="shared" si="29"/>
        <v>0</v>
      </c>
      <c r="O34" s="119">
        <f t="shared" si="29"/>
        <v>0</v>
      </c>
      <c r="P34" s="148">
        <f t="shared" si="29"/>
        <v>0</v>
      </c>
      <c r="Q34" s="119">
        <f t="shared" si="29"/>
        <v>0</v>
      </c>
      <c r="R34" s="148">
        <f t="shared" si="29"/>
        <v>26</v>
      </c>
      <c r="S34" s="120">
        <f>IF(R34&lt;&gt;0,T34/R34*1000,0)</f>
        <v>15050</v>
      </c>
      <c r="T34" s="119">
        <f aca="true" t="shared" si="30" ref="T34:AJ34">SUM(T35:T40)</f>
        <v>391.3</v>
      </c>
      <c r="U34" s="148">
        <f t="shared" si="30"/>
        <v>26</v>
      </c>
      <c r="V34" s="119">
        <f t="shared" si="30"/>
        <v>391.3</v>
      </c>
      <c r="W34" s="148">
        <f t="shared" si="30"/>
        <v>0</v>
      </c>
      <c r="X34" s="119">
        <f t="shared" si="30"/>
        <v>0</v>
      </c>
      <c r="Y34" s="148">
        <f t="shared" si="30"/>
        <v>0</v>
      </c>
      <c r="Z34" s="119">
        <f t="shared" si="30"/>
        <v>0</v>
      </c>
      <c r="AA34" s="148">
        <f t="shared" si="30"/>
        <v>0</v>
      </c>
      <c r="AB34" s="119">
        <f t="shared" si="30"/>
        <v>0</v>
      </c>
      <c r="AC34" s="148">
        <f t="shared" si="30"/>
        <v>0</v>
      </c>
      <c r="AD34" s="119">
        <f t="shared" si="30"/>
        <v>0</v>
      </c>
      <c r="AE34" s="148">
        <f t="shared" si="30"/>
        <v>0</v>
      </c>
      <c r="AF34" s="119">
        <f t="shared" si="30"/>
        <v>0</v>
      </c>
      <c r="AG34" s="148">
        <f t="shared" si="30"/>
        <v>0</v>
      </c>
      <c r="AH34" s="119">
        <f t="shared" si="30"/>
        <v>0</v>
      </c>
      <c r="AI34" s="148">
        <f t="shared" si="30"/>
        <v>0</v>
      </c>
      <c r="AJ34" s="119">
        <f t="shared" si="30"/>
        <v>0</v>
      </c>
      <c r="AK34" s="166"/>
      <c r="AL34" s="137" t="str">
        <f t="shared" si="4"/>
        <v>стр.600</v>
      </c>
      <c r="AM34" s="187">
        <f t="shared" si="5"/>
      </c>
      <c r="AN34" s="187">
        <f t="shared" si="6"/>
      </c>
      <c r="AO34" s="187">
        <f t="shared" si="7"/>
        <v>0</v>
      </c>
      <c r="AP34" s="187">
        <f t="shared" si="8"/>
        <v>0</v>
      </c>
      <c r="AQ34" s="187">
        <f t="shared" si="9"/>
        <v>0</v>
      </c>
      <c r="AR34" s="187">
        <f t="shared" si="10"/>
        <v>0</v>
      </c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</row>
    <row r="35" spans="1:72" s="61" customFormat="1" ht="26.25">
      <c r="A35" s="150"/>
      <c r="B35" s="149" t="s">
        <v>648</v>
      </c>
      <c r="C35" s="190">
        <v>610</v>
      </c>
      <c r="D35" s="190" t="s">
        <v>139</v>
      </c>
      <c r="E35" s="147">
        <f t="shared" si="23"/>
        <v>1</v>
      </c>
      <c r="F35" s="115">
        <f t="shared" si="24"/>
        <v>391300</v>
      </c>
      <c r="G35" s="115">
        <f t="shared" si="25"/>
        <v>391.3</v>
      </c>
      <c r="H35" s="118">
        <v>1</v>
      </c>
      <c r="I35" s="116">
        <v>391.3</v>
      </c>
      <c r="J35" s="118"/>
      <c r="K35" s="116"/>
      <c r="L35" s="118"/>
      <c r="M35" s="116"/>
      <c r="N35" s="118"/>
      <c r="O35" s="116"/>
      <c r="P35" s="118"/>
      <c r="Q35" s="116"/>
      <c r="R35" s="147">
        <f t="shared" si="26"/>
        <v>1</v>
      </c>
      <c r="S35" s="115">
        <f t="shared" si="27"/>
        <v>257000</v>
      </c>
      <c r="T35" s="115">
        <f t="shared" si="28"/>
        <v>257</v>
      </c>
      <c r="U35" s="118">
        <v>1</v>
      </c>
      <c r="V35" s="116">
        <v>257</v>
      </c>
      <c r="W35" s="118"/>
      <c r="X35" s="116"/>
      <c r="Y35" s="118"/>
      <c r="Z35" s="116"/>
      <c r="AA35" s="118"/>
      <c r="AB35" s="116"/>
      <c r="AC35" s="118"/>
      <c r="AD35" s="116"/>
      <c r="AE35" s="118"/>
      <c r="AF35" s="116"/>
      <c r="AG35" s="118"/>
      <c r="AH35" s="116"/>
      <c r="AI35" s="118"/>
      <c r="AJ35" s="116"/>
      <c r="AK35" s="166"/>
      <c r="AL35" s="137" t="str">
        <f t="shared" si="4"/>
        <v>стр.610</v>
      </c>
      <c r="AM35" s="187">
        <f t="shared" si="5"/>
      </c>
      <c r="AN35" s="187">
        <f t="shared" si="6"/>
      </c>
      <c r="AO35" s="187">
        <f t="shared" si="7"/>
        <v>0</v>
      </c>
      <c r="AP35" s="187">
        <f t="shared" si="8"/>
        <v>0</v>
      </c>
      <c r="AQ35" s="187">
        <f t="shared" si="9"/>
        <v>0</v>
      </c>
      <c r="AR35" s="187">
        <f t="shared" si="10"/>
        <v>0</v>
      </c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</row>
    <row r="36" spans="1:72" s="61" customFormat="1" ht="12.75">
      <c r="A36" s="150"/>
      <c r="B36" s="149" t="s">
        <v>649</v>
      </c>
      <c r="C36" s="190">
        <v>620</v>
      </c>
      <c r="D36" s="190" t="s">
        <v>139</v>
      </c>
      <c r="E36" s="147">
        <f t="shared" si="23"/>
        <v>0</v>
      </c>
      <c r="F36" s="115">
        <f t="shared" si="24"/>
        <v>0</v>
      </c>
      <c r="G36" s="115">
        <f t="shared" si="25"/>
        <v>0</v>
      </c>
      <c r="H36" s="118"/>
      <c r="I36" s="116"/>
      <c r="J36" s="118"/>
      <c r="K36" s="116"/>
      <c r="L36" s="118"/>
      <c r="M36" s="116"/>
      <c r="N36" s="118"/>
      <c r="O36" s="116"/>
      <c r="P36" s="118"/>
      <c r="Q36" s="116"/>
      <c r="R36" s="147">
        <f t="shared" si="26"/>
        <v>2</v>
      </c>
      <c r="S36" s="115">
        <f t="shared" si="27"/>
        <v>49350</v>
      </c>
      <c r="T36" s="115">
        <f t="shared" si="28"/>
        <v>98.7</v>
      </c>
      <c r="U36" s="118">
        <v>2</v>
      </c>
      <c r="V36" s="116">
        <v>98.7</v>
      </c>
      <c r="W36" s="118"/>
      <c r="X36" s="116"/>
      <c r="Y36" s="118"/>
      <c r="Z36" s="116"/>
      <c r="AA36" s="118"/>
      <c r="AB36" s="116"/>
      <c r="AC36" s="118"/>
      <c r="AD36" s="116"/>
      <c r="AE36" s="118"/>
      <c r="AF36" s="116"/>
      <c r="AG36" s="118"/>
      <c r="AH36" s="116"/>
      <c r="AI36" s="118"/>
      <c r="AJ36" s="116"/>
      <c r="AK36" s="166"/>
      <c r="AL36" s="137" t="str">
        <f t="shared" si="4"/>
        <v>стр.620</v>
      </c>
      <c r="AM36" s="187">
        <f t="shared" si="5"/>
      </c>
      <c r="AN36" s="187">
        <f t="shared" si="6"/>
      </c>
      <c r="AO36" s="187">
        <f t="shared" si="7"/>
        <v>0</v>
      </c>
      <c r="AP36" s="187">
        <f t="shared" si="8"/>
        <v>0</v>
      </c>
      <c r="AQ36" s="187">
        <f t="shared" si="9"/>
        <v>0</v>
      </c>
      <c r="AR36" s="187">
        <f t="shared" si="10"/>
        <v>0</v>
      </c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</row>
    <row r="37" spans="1:72" s="61" customFormat="1" ht="12.75">
      <c r="A37" s="150"/>
      <c r="B37" s="149" t="s">
        <v>650</v>
      </c>
      <c r="C37" s="190">
        <v>630</v>
      </c>
      <c r="D37" s="190" t="s">
        <v>139</v>
      </c>
      <c r="E37" s="147">
        <f t="shared" si="23"/>
        <v>0</v>
      </c>
      <c r="F37" s="115">
        <f t="shared" si="24"/>
        <v>0</v>
      </c>
      <c r="G37" s="115">
        <f t="shared" si="25"/>
        <v>0</v>
      </c>
      <c r="H37" s="118"/>
      <c r="I37" s="116"/>
      <c r="J37" s="118"/>
      <c r="K37" s="116"/>
      <c r="L37" s="118"/>
      <c r="M37" s="116"/>
      <c r="N37" s="118"/>
      <c r="O37" s="116"/>
      <c r="P37" s="118"/>
      <c r="Q37" s="116"/>
      <c r="R37" s="147">
        <f t="shared" si="26"/>
        <v>23</v>
      </c>
      <c r="S37" s="115">
        <f t="shared" si="27"/>
        <v>1547.826086956522</v>
      </c>
      <c r="T37" s="115">
        <f t="shared" si="28"/>
        <v>35.6</v>
      </c>
      <c r="U37" s="118">
        <v>23</v>
      </c>
      <c r="V37" s="116">
        <v>35.6</v>
      </c>
      <c r="W37" s="118"/>
      <c r="X37" s="116"/>
      <c r="Y37" s="118"/>
      <c r="Z37" s="116"/>
      <c r="AA37" s="118"/>
      <c r="AB37" s="116"/>
      <c r="AC37" s="118"/>
      <c r="AD37" s="116"/>
      <c r="AE37" s="118"/>
      <c r="AF37" s="116"/>
      <c r="AG37" s="118"/>
      <c r="AH37" s="116"/>
      <c r="AI37" s="118"/>
      <c r="AJ37" s="116"/>
      <c r="AK37" s="166"/>
      <c r="AL37" s="137" t="str">
        <f t="shared" si="4"/>
        <v>стр.630</v>
      </c>
      <c r="AM37" s="187">
        <f t="shared" si="5"/>
      </c>
      <c r="AN37" s="187">
        <f t="shared" si="6"/>
      </c>
      <c r="AO37" s="187">
        <f t="shared" si="7"/>
        <v>0</v>
      </c>
      <c r="AP37" s="187">
        <f t="shared" si="8"/>
        <v>0</v>
      </c>
      <c r="AQ37" s="187">
        <f t="shared" si="9"/>
        <v>0</v>
      </c>
      <c r="AR37" s="187">
        <f t="shared" si="10"/>
        <v>0</v>
      </c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</row>
    <row r="38" spans="1:72" s="61" customFormat="1" ht="12.75" hidden="1">
      <c r="A38" s="150"/>
      <c r="B38" s="149"/>
      <c r="C38" s="204"/>
      <c r="D38" s="204"/>
      <c r="E38" s="147"/>
      <c r="F38" s="115"/>
      <c r="G38" s="115"/>
      <c r="H38" s="118"/>
      <c r="I38" s="116"/>
      <c r="J38" s="118"/>
      <c r="K38" s="116"/>
      <c r="L38" s="118"/>
      <c r="M38" s="116"/>
      <c r="N38" s="118"/>
      <c r="O38" s="116"/>
      <c r="P38" s="118"/>
      <c r="Q38" s="116"/>
      <c r="R38" s="147">
        <f t="shared" si="26"/>
        <v>0</v>
      </c>
      <c r="S38" s="115">
        <f t="shared" si="27"/>
        <v>0</v>
      </c>
      <c r="T38" s="115">
        <f t="shared" si="28"/>
        <v>0</v>
      </c>
      <c r="U38" s="118"/>
      <c r="V38" s="116"/>
      <c r="W38" s="118"/>
      <c r="X38" s="116"/>
      <c r="Y38" s="118"/>
      <c r="Z38" s="116"/>
      <c r="AA38" s="118"/>
      <c r="AB38" s="116"/>
      <c r="AC38" s="118"/>
      <c r="AD38" s="116"/>
      <c r="AE38" s="118"/>
      <c r="AF38" s="116"/>
      <c r="AG38" s="118"/>
      <c r="AH38" s="116"/>
      <c r="AI38" s="118"/>
      <c r="AJ38" s="116"/>
      <c r="AK38" s="166"/>
      <c r="AL38" s="137"/>
      <c r="AM38" s="187"/>
      <c r="AN38" s="187"/>
      <c r="AO38" s="187">
        <f t="shared" si="7"/>
        <v>0</v>
      </c>
      <c r="AP38" s="187">
        <f t="shared" si="8"/>
        <v>0</v>
      </c>
      <c r="AQ38" s="187"/>
      <c r="AR38" s="187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</row>
    <row r="39" spans="1:72" s="61" customFormat="1" ht="12.75" hidden="1">
      <c r="A39" s="150"/>
      <c r="B39" s="149"/>
      <c r="C39" s="190">
        <v>640</v>
      </c>
      <c r="D39" s="190" t="s">
        <v>139</v>
      </c>
      <c r="E39" s="147">
        <f t="shared" si="23"/>
        <v>0</v>
      </c>
      <c r="F39" s="115">
        <f t="shared" si="24"/>
        <v>0</v>
      </c>
      <c r="G39" s="115">
        <f t="shared" si="25"/>
        <v>0</v>
      </c>
      <c r="H39" s="118"/>
      <c r="I39" s="116"/>
      <c r="J39" s="118"/>
      <c r="K39" s="116"/>
      <c r="L39" s="118"/>
      <c r="M39" s="116"/>
      <c r="N39" s="118"/>
      <c r="O39" s="116"/>
      <c r="P39" s="118"/>
      <c r="Q39" s="116"/>
      <c r="R39" s="147">
        <f t="shared" si="26"/>
        <v>0</v>
      </c>
      <c r="S39" s="115">
        <f t="shared" si="27"/>
        <v>0</v>
      </c>
      <c r="T39" s="115">
        <f t="shared" si="28"/>
        <v>0</v>
      </c>
      <c r="U39" s="118"/>
      <c r="V39" s="116"/>
      <c r="W39" s="118"/>
      <c r="X39" s="116"/>
      <c r="Y39" s="118"/>
      <c r="Z39" s="116"/>
      <c r="AA39" s="118"/>
      <c r="AB39" s="116"/>
      <c r="AC39" s="118"/>
      <c r="AD39" s="116"/>
      <c r="AE39" s="118"/>
      <c r="AF39" s="116"/>
      <c r="AG39" s="118"/>
      <c r="AH39" s="116"/>
      <c r="AI39" s="118"/>
      <c r="AJ39" s="116"/>
      <c r="AK39" s="166"/>
      <c r="AL39" s="137" t="str">
        <f t="shared" si="4"/>
        <v>стр.640</v>
      </c>
      <c r="AM39" s="187">
        <f t="shared" si="5"/>
      </c>
      <c r="AN39" s="187">
        <f t="shared" si="6"/>
      </c>
      <c r="AO39" s="187">
        <f t="shared" si="7"/>
        <v>0</v>
      </c>
      <c r="AP39" s="187">
        <f t="shared" si="8"/>
        <v>0</v>
      </c>
      <c r="AQ39" s="187">
        <f t="shared" si="9"/>
        <v>0</v>
      </c>
      <c r="AR39" s="187">
        <f t="shared" si="10"/>
        <v>0</v>
      </c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</row>
    <row r="40" spans="1:72" s="61" customFormat="1" ht="12.75" hidden="1">
      <c r="A40" s="150"/>
      <c r="B40" s="149"/>
      <c r="C40" s="190">
        <v>650</v>
      </c>
      <c r="D40" s="190" t="s">
        <v>139</v>
      </c>
      <c r="E40" s="147">
        <f t="shared" si="23"/>
        <v>0</v>
      </c>
      <c r="F40" s="115">
        <f t="shared" si="24"/>
        <v>0</v>
      </c>
      <c r="G40" s="115">
        <f t="shared" si="25"/>
        <v>0</v>
      </c>
      <c r="H40" s="118"/>
      <c r="I40" s="116"/>
      <c r="J40" s="118"/>
      <c r="K40" s="116"/>
      <c r="L40" s="118"/>
      <c r="M40" s="116"/>
      <c r="N40" s="118"/>
      <c r="O40" s="116"/>
      <c r="P40" s="118"/>
      <c r="Q40" s="116"/>
      <c r="R40" s="147">
        <f t="shared" si="26"/>
        <v>0</v>
      </c>
      <c r="S40" s="115">
        <f t="shared" si="27"/>
        <v>0</v>
      </c>
      <c r="T40" s="115">
        <f t="shared" si="28"/>
        <v>0</v>
      </c>
      <c r="U40" s="118"/>
      <c r="V40" s="116"/>
      <c r="W40" s="118"/>
      <c r="X40" s="116"/>
      <c r="Y40" s="118"/>
      <c r="Z40" s="116"/>
      <c r="AA40" s="118"/>
      <c r="AB40" s="116"/>
      <c r="AC40" s="118"/>
      <c r="AD40" s="116"/>
      <c r="AE40" s="118"/>
      <c r="AF40" s="116"/>
      <c r="AG40" s="118"/>
      <c r="AH40" s="116"/>
      <c r="AI40" s="118"/>
      <c r="AJ40" s="116"/>
      <c r="AK40" s="166"/>
      <c r="AL40" s="137" t="str">
        <f t="shared" si="4"/>
        <v>стр.650</v>
      </c>
      <c r="AM40" s="187">
        <f t="shared" si="5"/>
      </c>
      <c r="AN40" s="187">
        <f t="shared" si="6"/>
      </c>
      <c r="AO40" s="187">
        <f t="shared" si="7"/>
        <v>0</v>
      </c>
      <c r="AP40" s="187">
        <f t="shared" si="8"/>
        <v>0</v>
      </c>
      <c r="AQ40" s="187">
        <f t="shared" si="9"/>
        <v>0</v>
      </c>
      <c r="AR40" s="187">
        <f t="shared" si="10"/>
        <v>0</v>
      </c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</row>
    <row r="41" spans="1:72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</row>
    <row r="42" spans="1:72" ht="27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95" t="s">
        <v>0</v>
      </c>
      <c r="AD42" s="395"/>
      <c r="AE42" s="395"/>
      <c r="AF42" s="395"/>
      <c r="AG42" s="395"/>
      <c r="AH42" s="395"/>
      <c r="AI42" s="171"/>
      <c r="AJ42" s="183" t="str">
        <f>Финансирование!K34</f>
        <v>Ю.Н. Божко</v>
      </c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</row>
    <row r="43" spans="1:72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132"/>
      <c r="AH43" s="31"/>
      <c r="AI43" s="133" t="s">
        <v>23</v>
      </c>
      <c r="AJ43" s="133" t="s">
        <v>24</v>
      </c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</row>
    <row r="44" spans="1:72" ht="27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95" t="s">
        <v>2</v>
      </c>
      <c r="AD44" s="395"/>
      <c r="AE44" s="395"/>
      <c r="AF44" s="395"/>
      <c r="AG44" s="395"/>
      <c r="AH44" s="395"/>
      <c r="AI44" s="171"/>
      <c r="AJ44" s="183" t="str">
        <f>Финансирование!K36</f>
        <v>Е.А. Хлапонина</v>
      </c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</row>
    <row r="45" spans="1:72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133" t="s">
        <v>23</v>
      </c>
      <c r="AJ45" s="133" t="s">
        <v>24</v>
      </c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</row>
    <row r="46" spans="1:72" ht="12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95" t="s">
        <v>131</v>
      </c>
      <c r="AD46" s="395"/>
      <c r="AE46" s="395"/>
      <c r="AF46" s="395"/>
      <c r="AG46" s="395"/>
      <c r="AH46" s="395"/>
      <c r="AI46" s="171"/>
      <c r="AJ46" s="183" t="str">
        <f>Финансирование!K38</f>
        <v>Н.Н. Аршинова</v>
      </c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</row>
    <row r="47" spans="1:72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133" t="s">
        <v>23</v>
      </c>
      <c r="AJ47" s="133" t="s">
        <v>24</v>
      </c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</row>
    <row r="48" spans="1:72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134"/>
      <c r="AH48" s="31"/>
      <c r="AI48" s="184">
        <f>Финансирование!N36</f>
        <v>44221</v>
      </c>
      <c r="AJ48" s="183" t="str">
        <f>Финансирование!N38</f>
        <v>(8472) 43-00-41</v>
      </c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</row>
    <row r="49" spans="1:72" ht="18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134" t="s">
        <v>3</v>
      </c>
      <c r="AH49" s="31"/>
      <c r="AI49" s="135" t="s">
        <v>46</v>
      </c>
      <c r="AJ49" s="135" t="s">
        <v>44</v>
      </c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</row>
  </sheetData>
  <sheetProtection sheet="1" objects="1" scenarios="1"/>
  <mergeCells count="40">
    <mergeCell ref="E2:N2"/>
    <mergeCell ref="E3:N3"/>
    <mergeCell ref="E4:N4"/>
    <mergeCell ref="E5:N5"/>
    <mergeCell ref="I6:J6"/>
    <mergeCell ref="I7:K7"/>
    <mergeCell ref="A9:A12"/>
    <mergeCell ref="B9:B12"/>
    <mergeCell ref="C9:C12"/>
    <mergeCell ref="D9:D12"/>
    <mergeCell ref="E9:Q9"/>
    <mergeCell ref="H11:I11"/>
    <mergeCell ref="J11:K11"/>
    <mergeCell ref="L11:M11"/>
    <mergeCell ref="N11:O11"/>
    <mergeCell ref="AG9:AJ10"/>
    <mergeCell ref="E10:E12"/>
    <mergeCell ref="F10:F12"/>
    <mergeCell ref="G10:G12"/>
    <mergeCell ref="H10:Q10"/>
    <mergeCell ref="R10:R12"/>
    <mergeCell ref="S10:S12"/>
    <mergeCell ref="T10:T12"/>
    <mergeCell ref="U10:AF10"/>
    <mergeCell ref="AE11:AF11"/>
    <mergeCell ref="E8:Q8"/>
    <mergeCell ref="P11:Q11"/>
    <mergeCell ref="U11:V11"/>
    <mergeCell ref="W11:X11"/>
    <mergeCell ref="Y11:Z11"/>
    <mergeCell ref="AA11:AB11"/>
    <mergeCell ref="R9:AF9"/>
    <mergeCell ref="AC42:AH42"/>
    <mergeCell ref="AC44:AH44"/>
    <mergeCell ref="AC46:AH46"/>
    <mergeCell ref="AT12:BT12"/>
    <mergeCell ref="AL12:AR12"/>
    <mergeCell ref="AG11:AH11"/>
    <mergeCell ref="AI11:AJ11"/>
    <mergeCell ref="AC11:AD11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N6"/>
  </dataValidations>
  <printOptions horizontalCentered="1"/>
  <pageMargins left="0.1968503937007874" right="0.15748031496062992" top="0.6692913385826772" bottom="0.35433070866141736" header="0.15748031496062992" footer="0.15748031496062992"/>
  <pageSetup firstPageNumber="34" useFirstPageNumber="1" horizontalDpi="600" verticalDpi="600" orientation="landscape" pageOrder="overThenDown" paperSize="9" scale="70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V54"/>
  <sheetViews>
    <sheetView showZeros="0" zoomScaleSheetLayoutView="100" zoomScalePageLayoutView="0" workbookViewId="0" topLeftCell="A15">
      <selection activeCell="A2" sqref="A2:D25"/>
    </sheetView>
  </sheetViews>
  <sheetFormatPr defaultColWidth="9.140625" defaultRowHeight="15"/>
  <cols>
    <col min="1" max="1" width="52.8515625" style="57" bestFit="1" customWidth="1"/>
    <col min="2" max="2" width="11.421875" style="57" customWidth="1"/>
    <col min="3" max="3" width="26.00390625" style="57" customWidth="1"/>
    <col min="4" max="4" width="27.00390625" style="57" customWidth="1"/>
    <col min="5" max="5" width="9.140625" style="57" customWidth="1"/>
    <col min="6" max="6" width="8.421875" style="57" bestFit="1" customWidth="1"/>
    <col min="7" max="7" width="9.00390625" style="57" bestFit="1" customWidth="1"/>
    <col min="8" max="16384" width="9.140625" style="57" customWidth="1"/>
  </cols>
  <sheetData>
    <row r="1" spans="1:22" ht="13.5">
      <c r="A1" s="35">
        <v>1104074</v>
      </c>
      <c r="B1" s="121" t="s">
        <v>5</v>
      </c>
      <c r="C1" s="152" t="str">
        <f>IF(Рекомендации!$K$10=0,Рекомендации!$K$6,Рекомендации!$K$10)</f>
        <v>030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15">
      <c r="A2" s="400" t="str">
        <f>Рекомендации!C6</f>
        <v>Липецкая обл. Управление ЛХ</v>
      </c>
      <c r="B2" s="400"/>
      <c r="C2" s="400"/>
      <c r="D2" s="400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4.25" customHeight="1">
      <c r="A3" s="401" t="s">
        <v>124</v>
      </c>
      <c r="B3" s="401"/>
      <c r="C3" s="401"/>
      <c r="D3" s="401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ht="15">
      <c r="A4" s="400">
        <f>Рекомендации!C10</f>
        <v>0</v>
      </c>
      <c r="B4" s="400"/>
      <c r="C4" s="400"/>
      <c r="D4" s="400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2" ht="14.25" customHeight="1">
      <c r="A5" s="402" t="s">
        <v>32</v>
      </c>
      <c r="B5" s="402"/>
      <c r="C5" s="402"/>
      <c r="D5" s="40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5">
      <c r="A6" s="153" t="s">
        <v>97</v>
      </c>
      <c r="B6" s="68" t="str">
        <f>Рекомендации!G14</f>
        <v>декабрь</v>
      </c>
      <c r="C6" s="154" t="str">
        <f>Рекомендации!I14&amp;" года"</f>
        <v>2020 года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2" ht="15" customHeight="1">
      <c r="A7" s="63"/>
      <c r="B7" s="403" t="s">
        <v>1</v>
      </c>
      <c r="C7" s="40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ht="12" customHeight="1">
      <c r="A8" s="35"/>
      <c r="B8" s="37"/>
      <c r="C8" s="155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2" s="58" customFormat="1" ht="32.25" customHeight="1">
      <c r="A9" s="404" t="s">
        <v>571</v>
      </c>
      <c r="B9" s="404"/>
      <c r="C9" s="404"/>
      <c r="D9" s="404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</row>
    <row r="10" spans="1:22" ht="33.75" customHeight="1">
      <c r="A10" s="156" t="s">
        <v>40</v>
      </c>
      <c r="B10" s="181" t="s">
        <v>636</v>
      </c>
      <c r="C10" s="180" t="s">
        <v>570</v>
      </c>
      <c r="D10" s="157" t="s">
        <v>114</v>
      </c>
      <c r="E10" s="63"/>
      <c r="F10" s="405" t="s">
        <v>11</v>
      </c>
      <c r="G10" s="405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26.25">
      <c r="A11" s="156" t="s">
        <v>78</v>
      </c>
      <c r="B11" s="181" t="s">
        <v>12</v>
      </c>
      <c r="C11" s="180">
        <v>1</v>
      </c>
      <c r="D11" s="180">
        <v>2</v>
      </c>
      <c r="E11" s="63"/>
      <c r="F11" s="189" t="s">
        <v>543</v>
      </c>
      <c r="G11" s="189" t="s">
        <v>637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</row>
    <row r="12" spans="1:22" s="23" customFormat="1" ht="26.25">
      <c r="A12" s="158" t="s">
        <v>159</v>
      </c>
      <c r="B12" s="181">
        <v>10</v>
      </c>
      <c r="C12" s="159"/>
      <c r="D12" s="159"/>
      <c r="E12" s="31"/>
      <c r="F12" s="189" t="str">
        <f>"стр."&amp;B12</f>
        <v>стр.10</v>
      </c>
      <c r="G12" s="79">
        <f>IF(C12&gt;=D12,"",ROUND((C12-D12),2))</f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23" customFormat="1" ht="26.25">
      <c r="A13" s="158" t="s">
        <v>160</v>
      </c>
      <c r="B13" s="181">
        <v>20</v>
      </c>
      <c r="C13" s="159"/>
      <c r="D13" s="159"/>
      <c r="E13" s="31"/>
      <c r="F13" s="189" t="str">
        <f>"стр."&amp;B13</f>
        <v>стр.20</v>
      </c>
      <c r="G13" s="79">
        <f>IF(C13&gt;=D13,"",ROUND((C13-D13),2))</f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s="23" customFormat="1" ht="26.25">
      <c r="A14" s="158" t="s">
        <v>161</v>
      </c>
      <c r="B14" s="181">
        <v>30</v>
      </c>
      <c r="C14" s="159"/>
      <c r="D14" s="159"/>
      <c r="E14" s="31"/>
      <c r="F14" s="189" t="str">
        <f>"стр."&amp;B14</f>
        <v>стр.30</v>
      </c>
      <c r="G14" s="79">
        <f>IF(C14&gt;=D14,"",ROUND((C14-D14),2))</f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1:22" s="23" customFormat="1" ht="12.75">
      <c r="A15" s="158" t="s">
        <v>162</v>
      </c>
      <c r="B15" s="181">
        <v>40</v>
      </c>
      <c r="C15" s="159"/>
      <c r="D15" s="159"/>
      <c r="E15" s="31"/>
      <c r="F15" s="189" t="str">
        <f>"стр."&amp;B15</f>
        <v>стр.40</v>
      </c>
      <c r="G15" s="79">
        <f>IF(C15&gt;=D15,"",ROUND((C15-D15),2))</f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ht="13.5">
      <c r="A16" s="50" t="s">
        <v>26</v>
      </c>
      <c r="B16" s="160">
        <v>100</v>
      </c>
      <c r="C16" s="119">
        <f>SUM(C12:C15)</f>
        <v>0</v>
      </c>
      <c r="D16" s="119">
        <f>SUM(D12:D15)</f>
        <v>0</v>
      </c>
      <c r="E16" s="63"/>
      <c r="F16" s="189" t="str">
        <f>"стр."&amp;B16</f>
        <v>стр.100</v>
      </c>
      <c r="G16" s="79">
        <f>IF(C16&gt;=D16,"",ROUND((C16-D16),2))</f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</row>
    <row r="17" spans="1:22" ht="13.5">
      <c r="A17" s="161"/>
      <c r="B17" s="71"/>
      <c r="C17" s="162"/>
      <c r="D17" s="1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</row>
    <row r="18" spans="1:22" ht="26.25">
      <c r="A18" s="64" t="s">
        <v>0</v>
      </c>
      <c r="B18" s="406"/>
      <c r="C18" s="406"/>
      <c r="D18" s="198" t="str">
        <f>Финансирование!K34</f>
        <v>Ю.Н. Божко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</row>
    <row r="19" spans="1:22" ht="13.5">
      <c r="A19" s="31"/>
      <c r="B19" s="343" t="s">
        <v>23</v>
      </c>
      <c r="C19" s="343"/>
      <c r="D19" s="178" t="s">
        <v>24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26.25">
      <c r="A20" s="64" t="s">
        <v>2</v>
      </c>
      <c r="B20" s="406"/>
      <c r="C20" s="406"/>
      <c r="D20" s="198" t="str">
        <f>Финансирование!K36</f>
        <v>Е.А. Хлапонина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13.5">
      <c r="A21" s="31"/>
      <c r="B21" s="343" t="s">
        <v>23</v>
      </c>
      <c r="C21" s="343"/>
      <c r="D21" s="178" t="s">
        <v>24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</row>
    <row r="22" spans="1:22" ht="24" customHeight="1">
      <c r="A22" s="64" t="s">
        <v>131</v>
      </c>
      <c r="B22" s="406"/>
      <c r="C22" s="406"/>
      <c r="D22" s="198" t="str">
        <f>Финансирование!K38</f>
        <v>Н.Н. Аршинова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</row>
    <row r="23" spans="1:22" ht="13.5">
      <c r="A23" s="31"/>
      <c r="B23" s="343" t="s">
        <v>23</v>
      </c>
      <c r="C23" s="343"/>
      <c r="D23" s="178" t="s">
        <v>24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</row>
    <row r="24" spans="1:22" ht="13.5">
      <c r="A24" s="134"/>
      <c r="B24" s="407">
        <f>Финансирование!N36</f>
        <v>44221</v>
      </c>
      <c r="C24" s="407"/>
      <c r="D24" s="183" t="str">
        <f>Финансирование!N38</f>
        <v>(8472) 43-00-41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</row>
    <row r="25" spans="1:22" ht="20.25">
      <c r="A25" s="163" t="s">
        <v>3</v>
      </c>
      <c r="B25" s="343" t="s">
        <v>46</v>
      </c>
      <c r="C25" s="343"/>
      <c r="D25" s="56" t="s">
        <v>45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</row>
    <row r="26" spans="1:22" ht="13.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</row>
    <row r="27" spans="1:22" ht="13.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</row>
    <row r="28" spans="1:22" ht="13.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</row>
    <row r="29" spans="1:22" ht="13.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13.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</row>
    <row r="31" spans="1:22" ht="13.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3.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13.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3.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13.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13.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3.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3.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3.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3.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</row>
    <row r="41" spans="1:22" ht="13.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</row>
    <row r="42" spans="1:22" ht="13.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</row>
    <row r="43" spans="1:22" ht="13.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3.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</row>
    <row r="45" spans="1:22" ht="13.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</row>
    <row r="46" spans="1:22" ht="13.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</row>
    <row r="47" spans="1:22" ht="13.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</row>
    <row r="48" spans="1:22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</row>
    <row r="49" spans="1:22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ht="13.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ht="13.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</row>
  </sheetData>
  <sheetProtection sheet="1" objects="1" scenarios="1"/>
  <mergeCells count="15">
    <mergeCell ref="F10:G10"/>
    <mergeCell ref="B22:C22"/>
    <mergeCell ref="B23:C23"/>
    <mergeCell ref="B24:C24"/>
    <mergeCell ref="B25:C25"/>
    <mergeCell ref="B21:C21"/>
    <mergeCell ref="B20:C20"/>
    <mergeCell ref="B18:C18"/>
    <mergeCell ref="B19:C19"/>
    <mergeCell ref="A2:D2"/>
    <mergeCell ref="A3:D3"/>
    <mergeCell ref="A4:D4"/>
    <mergeCell ref="A5:D5"/>
    <mergeCell ref="B7:C7"/>
    <mergeCell ref="A9:D9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B6"/>
  </dataValidations>
  <printOptions horizontalCentered="1" verticalCentered="1"/>
  <pageMargins left="0" right="0" top="0.3937007874015748" bottom="0.5905511811023623" header="0.31496062992125984" footer="0.31496062992125984"/>
  <pageSetup firstPageNumber="40" useFirstPageNumber="1" horizontalDpi="600" verticalDpi="600" orientation="landscape" paperSize="9" r:id="rId2"/>
  <headerFoot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1:A221"/>
  <sheetViews>
    <sheetView zoomScalePageLayoutView="0" workbookViewId="0" topLeftCell="A1">
      <selection activeCell="Q4" sqref="Q4"/>
    </sheetView>
  </sheetViews>
  <sheetFormatPr defaultColWidth="8.00390625" defaultRowHeight="15"/>
  <cols>
    <col min="1" max="1" width="83.7109375" style="1" customWidth="1"/>
    <col min="2" max="16384" width="8.00390625" style="1" customWidth="1"/>
  </cols>
  <sheetData>
    <row r="1" ht="39">
      <c r="A1" s="16" t="s">
        <v>651</v>
      </c>
    </row>
    <row r="2" ht="26.25">
      <c r="A2" s="250" t="s">
        <v>656</v>
      </c>
    </row>
    <row r="3" ht="26.25">
      <c r="A3" s="250" t="s">
        <v>657</v>
      </c>
    </row>
    <row r="4" ht="67.5" customHeight="1">
      <c r="A4" s="16" t="s">
        <v>652</v>
      </c>
    </row>
    <row r="5" ht="26.25">
      <c r="A5" s="16" t="s">
        <v>653</v>
      </c>
    </row>
    <row r="6" ht="26.25">
      <c r="A6" s="16" t="s">
        <v>654</v>
      </c>
    </row>
    <row r="7" ht="66">
      <c r="A7" s="251" t="s">
        <v>658</v>
      </c>
    </row>
    <row r="8" ht="12.75">
      <c r="A8" s="17" t="s">
        <v>655</v>
      </c>
    </row>
    <row r="9" ht="12.75">
      <c r="A9" s="17"/>
    </row>
    <row r="10" ht="12.75">
      <c r="A10" s="17"/>
    </row>
    <row r="11" ht="12.75">
      <c r="A11" s="17"/>
    </row>
    <row r="12" ht="12.75">
      <c r="A12" s="17"/>
    </row>
    <row r="13" ht="12.75">
      <c r="A13" s="17"/>
    </row>
    <row r="14" ht="12.75">
      <c r="A14" s="17"/>
    </row>
    <row r="15" ht="12.75">
      <c r="A15" s="17"/>
    </row>
    <row r="16" ht="12.75">
      <c r="A16" s="17"/>
    </row>
    <row r="17" ht="12.75">
      <c r="A17" s="17"/>
    </row>
    <row r="18" ht="12.75">
      <c r="A18" s="17"/>
    </row>
    <row r="19" ht="12.75">
      <c r="A19" s="17"/>
    </row>
    <row r="20" ht="12.75">
      <c r="A20" s="17"/>
    </row>
    <row r="21" ht="12.75">
      <c r="A21" s="17"/>
    </row>
    <row r="22" ht="12.75">
      <c r="A22" s="17"/>
    </row>
    <row r="23" ht="12.75">
      <c r="A23" s="17"/>
    </row>
    <row r="24" ht="12.75">
      <c r="A24" s="17"/>
    </row>
    <row r="25" ht="12.75">
      <c r="A25" s="17"/>
    </row>
    <row r="26" ht="12.75">
      <c r="A26" s="17"/>
    </row>
    <row r="27" ht="12.75">
      <c r="A27" s="17"/>
    </row>
    <row r="28" ht="12.75">
      <c r="A28" s="17"/>
    </row>
    <row r="29" ht="12.75">
      <c r="A29" s="17"/>
    </row>
    <row r="30" ht="12.75">
      <c r="A30" s="17"/>
    </row>
    <row r="31" ht="12.75">
      <c r="A31" s="17"/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  <row r="37" ht="12.75">
      <c r="A37" s="17"/>
    </row>
    <row r="38" ht="12.75">
      <c r="A38" s="17"/>
    </row>
    <row r="39" ht="12.75">
      <c r="A39" s="17"/>
    </row>
    <row r="40" ht="12.75">
      <c r="A40" s="17"/>
    </row>
    <row r="41" ht="12.75">
      <c r="A41" s="17"/>
    </row>
    <row r="42" ht="12.75">
      <c r="A42" s="17"/>
    </row>
    <row r="43" ht="12.75">
      <c r="A43" s="17"/>
    </row>
    <row r="44" ht="12.75">
      <c r="A44" s="17"/>
    </row>
    <row r="45" ht="12.75">
      <c r="A45" s="17"/>
    </row>
    <row r="46" ht="12.75">
      <c r="A46" s="17"/>
    </row>
    <row r="47" ht="12.75">
      <c r="A47" s="17"/>
    </row>
    <row r="48" ht="12.75">
      <c r="A48" s="17"/>
    </row>
    <row r="49" ht="12.75">
      <c r="A49" s="17"/>
    </row>
    <row r="50" ht="12.75">
      <c r="A50" s="17"/>
    </row>
    <row r="51" ht="12.75">
      <c r="A51" s="17"/>
    </row>
    <row r="52" ht="12.75">
      <c r="A52" s="17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7">
    <tabColor rgb="FFFFFF00"/>
    <pageSetUpPr fitToPage="1"/>
  </sheetPr>
  <dimension ref="A1:CC7"/>
  <sheetViews>
    <sheetView zoomScaleSheetLayoutView="100" zoomScalePageLayoutView="0" workbookViewId="0" topLeftCell="A1">
      <pane xSplit="1" ySplit="1" topLeftCell="B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7" sqref="C7"/>
    </sheetView>
  </sheetViews>
  <sheetFormatPr defaultColWidth="9.140625" defaultRowHeight="15"/>
  <cols>
    <col min="1" max="1" width="8.8515625" style="6" customWidth="1"/>
    <col min="2" max="2" width="17.7109375" style="6" bestFit="1" customWidth="1"/>
    <col min="3" max="3" width="15.140625" style="6" bestFit="1" customWidth="1"/>
    <col min="4" max="4" width="9.28125" style="7" bestFit="1" customWidth="1"/>
    <col min="5" max="5" width="3.28125" style="8" customWidth="1"/>
    <col min="6" max="10" width="3.00390625" style="8" customWidth="1"/>
    <col min="11" max="11" width="4.00390625" style="8" customWidth="1"/>
    <col min="12" max="12" width="3.140625" style="8" customWidth="1"/>
    <col min="13" max="13" width="3.00390625" style="8" customWidth="1"/>
    <col min="14" max="14" width="2.7109375" style="8" customWidth="1"/>
    <col min="15" max="16" width="4.00390625" style="8" bestFit="1" customWidth="1"/>
    <col min="17" max="18" width="3.00390625" style="8" customWidth="1"/>
    <col min="19" max="19" width="2.7109375" style="8" customWidth="1"/>
    <col min="20" max="20" width="4.00390625" style="8" customWidth="1"/>
    <col min="21" max="21" width="4.00390625" style="8" bestFit="1" customWidth="1"/>
    <col min="22" max="22" width="3.00390625" style="8" customWidth="1"/>
    <col min="23" max="23" width="4.00390625" style="8" customWidth="1"/>
    <col min="24" max="24" width="4.00390625" style="8" bestFit="1" customWidth="1"/>
    <col min="25" max="25" width="4.00390625" style="8" customWidth="1"/>
    <col min="26" max="26" width="4.00390625" style="8" bestFit="1" customWidth="1"/>
    <col min="27" max="27" width="3.00390625" style="8" customWidth="1"/>
    <col min="28" max="28" width="4.00390625" style="8" customWidth="1"/>
    <col min="29" max="29" width="4.00390625" style="8" bestFit="1" customWidth="1"/>
    <col min="30" max="30" width="4.00390625" style="8" customWidth="1"/>
    <col min="31" max="31" width="4.00390625" style="8" bestFit="1" customWidth="1"/>
    <col min="32" max="32" width="2.7109375" style="8" customWidth="1"/>
    <col min="33" max="33" width="4.00390625" style="8" customWidth="1"/>
    <col min="34" max="34" width="4.00390625" style="8" bestFit="1" customWidth="1"/>
    <col min="35" max="35" width="4.00390625" style="8" customWidth="1"/>
    <col min="36" max="36" width="4.00390625" style="8" bestFit="1" customWidth="1"/>
    <col min="37" max="37" width="2.7109375" style="8" customWidth="1"/>
    <col min="38" max="38" width="4.00390625" style="8" customWidth="1"/>
    <col min="39" max="39" width="4.00390625" style="8" bestFit="1" customWidth="1"/>
    <col min="40" max="40" width="4.00390625" style="8" customWidth="1"/>
    <col min="41" max="41" width="4.00390625" style="8" bestFit="1" customWidth="1"/>
    <col min="42" max="42" width="2.7109375" style="8" customWidth="1"/>
    <col min="43" max="43" width="3.8515625" style="8" customWidth="1"/>
    <col min="44" max="44" width="4.00390625" style="8" bestFit="1" customWidth="1"/>
    <col min="45" max="45" width="4.00390625" style="8" customWidth="1"/>
    <col min="46" max="46" width="4.00390625" style="8" bestFit="1" customWidth="1"/>
    <col min="47" max="47" width="3.140625" style="8" customWidth="1"/>
    <col min="48" max="48" width="4.00390625" style="8" customWidth="1"/>
    <col min="49" max="49" width="4.00390625" style="8" bestFit="1" customWidth="1"/>
    <col min="50" max="50" width="4.00390625" style="8" customWidth="1"/>
    <col min="51" max="51" width="4.00390625" style="8" bestFit="1" customWidth="1"/>
    <col min="52" max="52" width="2.8515625" style="8" customWidth="1"/>
    <col min="53" max="53" width="4.00390625" style="8" customWidth="1"/>
    <col min="54" max="54" width="2.00390625" style="8" customWidth="1"/>
    <col min="55" max="55" width="4.00390625" style="8" customWidth="1"/>
    <col min="56" max="56" width="2.28125" style="8" bestFit="1" customWidth="1"/>
    <col min="57" max="57" width="2.00390625" style="8" customWidth="1"/>
    <col min="58" max="58" width="4.00390625" style="8" customWidth="1"/>
    <col min="59" max="59" width="2.00390625" style="8" customWidth="1"/>
    <col min="60" max="60" width="4.00390625" style="8" customWidth="1"/>
    <col min="61" max="61" width="2.28125" style="8" bestFit="1" customWidth="1"/>
    <col min="62" max="62" width="2.00390625" style="8" customWidth="1"/>
    <col min="63" max="63" width="4.00390625" style="8" customWidth="1"/>
    <col min="64" max="64" width="2.00390625" style="8" customWidth="1"/>
    <col min="65" max="65" width="4.00390625" style="8" customWidth="1"/>
    <col min="66" max="66" width="2.28125" style="8" bestFit="1" customWidth="1"/>
    <col min="67" max="67" width="2.00390625" style="8" customWidth="1"/>
    <col min="68" max="68" width="4.00390625" style="8" customWidth="1"/>
    <col min="69" max="69" width="2.00390625" style="8" customWidth="1"/>
    <col min="70" max="70" width="4.00390625" style="8" customWidth="1"/>
    <col min="71" max="72" width="2.00390625" style="8" customWidth="1"/>
    <col min="73" max="73" width="4.00390625" style="8" customWidth="1"/>
    <col min="74" max="74" width="2.00390625" style="8" customWidth="1"/>
    <col min="75" max="75" width="4.00390625" style="8" customWidth="1"/>
    <col min="76" max="77" width="2.00390625" style="8" customWidth="1"/>
    <col min="78" max="78" width="4.00390625" style="8" customWidth="1"/>
    <col min="79" max="79" width="2.00390625" style="8" customWidth="1"/>
    <col min="80" max="80" width="4.00390625" style="8" customWidth="1"/>
    <col min="81" max="81" width="2.00390625" style="8" customWidth="1"/>
    <col min="82" max="16384" width="9.140625" style="8" customWidth="1"/>
  </cols>
  <sheetData>
    <row r="1" spans="1:81" s="5" customFormat="1" ht="51.75" customHeight="1">
      <c r="A1" s="2" t="s">
        <v>48</v>
      </c>
      <c r="B1" s="2" t="s">
        <v>49</v>
      </c>
      <c r="C1" s="2" t="s">
        <v>50</v>
      </c>
      <c r="D1" s="3" t="s">
        <v>64</v>
      </c>
      <c r="E1" s="408" t="s">
        <v>51</v>
      </c>
      <c r="F1" s="408"/>
      <c r="G1" s="408" t="s">
        <v>52</v>
      </c>
      <c r="H1" s="408"/>
      <c r="I1" s="408" t="s">
        <v>53</v>
      </c>
      <c r="J1" s="408"/>
      <c r="K1" s="4" t="s">
        <v>54</v>
      </c>
      <c r="L1" s="4" t="s">
        <v>55</v>
      </c>
      <c r="M1" s="5" t="s">
        <v>56</v>
      </c>
      <c r="N1" s="5" t="s">
        <v>90</v>
      </c>
      <c r="O1" s="5" t="s">
        <v>57</v>
      </c>
      <c r="P1" s="5" t="s">
        <v>90</v>
      </c>
      <c r="Q1" s="4" t="s">
        <v>55</v>
      </c>
      <c r="R1" s="5" t="s">
        <v>56</v>
      </c>
      <c r="S1" s="5" t="s">
        <v>90</v>
      </c>
      <c r="T1" s="5" t="s">
        <v>57</v>
      </c>
      <c r="U1" s="5" t="s">
        <v>90</v>
      </c>
      <c r="V1" s="4" t="s">
        <v>55</v>
      </c>
      <c r="W1" s="5" t="s">
        <v>56</v>
      </c>
      <c r="X1" s="5" t="s">
        <v>90</v>
      </c>
      <c r="Y1" s="5" t="s">
        <v>57</v>
      </c>
      <c r="Z1" s="5" t="s">
        <v>90</v>
      </c>
      <c r="AA1" s="4" t="s">
        <v>55</v>
      </c>
      <c r="AB1" s="5" t="s">
        <v>56</v>
      </c>
      <c r="AC1" s="5" t="s">
        <v>90</v>
      </c>
      <c r="AD1" s="5" t="s">
        <v>57</v>
      </c>
      <c r="AE1" s="5" t="s">
        <v>90</v>
      </c>
      <c r="AF1" s="4" t="s">
        <v>55</v>
      </c>
      <c r="AG1" s="5" t="s">
        <v>56</v>
      </c>
      <c r="AH1" s="5" t="s">
        <v>90</v>
      </c>
      <c r="AI1" s="5" t="s">
        <v>57</v>
      </c>
      <c r="AJ1" s="5" t="s">
        <v>90</v>
      </c>
      <c r="AK1" s="4" t="s">
        <v>55</v>
      </c>
      <c r="AL1" s="5" t="s">
        <v>56</v>
      </c>
      <c r="AM1" s="5" t="s">
        <v>90</v>
      </c>
      <c r="AN1" s="5" t="s">
        <v>57</v>
      </c>
      <c r="AO1" s="5" t="s">
        <v>90</v>
      </c>
      <c r="AP1" s="4" t="s">
        <v>55</v>
      </c>
      <c r="AQ1" s="5" t="s">
        <v>56</v>
      </c>
      <c r="AR1" s="5" t="s">
        <v>90</v>
      </c>
      <c r="AS1" s="5" t="s">
        <v>57</v>
      </c>
      <c r="AT1" s="5" t="s">
        <v>90</v>
      </c>
      <c r="AU1" s="4" t="s">
        <v>55</v>
      </c>
      <c r="AV1" s="5" t="s">
        <v>56</v>
      </c>
      <c r="AW1" s="5" t="s">
        <v>90</v>
      </c>
      <c r="AX1" s="5" t="s">
        <v>57</v>
      </c>
      <c r="AY1" s="5" t="s">
        <v>90</v>
      </c>
      <c r="AZ1" s="4" t="s">
        <v>55</v>
      </c>
      <c r="BA1" s="5" t="s">
        <v>56</v>
      </c>
      <c r="BB1" s="5" t="s">
        <v>90</v>
      </c>
      <c r="BC1" s="5" t="s">
        <v>57</v>
      </c>
      <c r="BD1" s="5" t="s">
        <v>90</v>
      </c>
      <c r="BE1" s="4" t="s">
        <v>55</v>
      </c>
      <c r="BF1" s="5" t="s">
        <v>56</v>
      </c>
      <c r="BG1" s="5" t="s">
        <v>90</v>
      </c>
      <c r="BH1" s="5" t="s">
        <v>57</v>
      </c>
      <c r="BI1" s="5" t="s">
        <v>90</v>
      </c>
      <c r="BJ1" s="4" t="s">
        <v>55</v>
      </c>
      <c r="BK1" s="5" t="s">
        <v>56</v>
      </c>
      <c r="BL1" s="5" t="s">
        <v>90</v>
      </c>
      <c r="BM1" s="5" t="s">
        <v>57</v>
      </c>
      <c r="BN1" s="5" t="s">
        <v>90</v>
      </c>
      <c r="BO1" s="4" t="s">
        <v>55</v>
      </c>
      <c r="BP1" s="5" t="s">
        <v>56</v>
      </c>
      <c r="BQ1" s="5" t="s">
        <v>90</v>
      </c>
      <c r="BR1" s="5" t="s">
        <v>57</v>
      </c>
      <c r="BS1" s="5" t="s">
        <v>90</v>
      </c>
      <c r="BT1" s="4" t="s">
        <v>55</v>
      </c>
      <c r="BU1" s="5" t="s">
        <v>56</v>
      </c>
      <c r="BV1" s="5" t="s">
        <v>90</v>
      </c>
      <c r="BW1" s="5" t="s">
        <v>57</v>
      </c>
      <c r="BX1" s="5" t="s">
        <v>90</v>
      </c>
      <c r="BY1" s="4" t="s">
        <v>55</v>
      </c>
      <c r="BZ1" s="5" t="s">
        <v>56</v>
      </c>
      <c r="CA1" s="5" t="s">
        <v>90</v>
      </c>
      <c r="CB1" s="5" t="s">
        <v>57</v>
      </c>
      <c r="CC1" s="5" t="s">
        <v>90</v>
      </c>
    </row>
    <row r="2" spans="1:16" s="186" customFormat="1" ht="11.25">
      <c r="A2" s="168" t="s">
        <v>58</v>
      </c>
      <c r="B2" s="168" t="s">
        <v>59</v>
      </c>
      <c r="C2" s="168" t="s">
        <v>66</v>
      </c>
      <c r="D2" s="169">
        <v>7</v>
      </c>
      <c r="E2" s="170">
        <v>3</v>
      </c>
      <c r="F2" s="170">
        <v>1</v>
      </c>
      <c r="G2" s="170">
        <v>1</v>
      </c>
      <c r="H2" s="170">
        <v>1</v>
      </c>
      <c r="I2" s="170"/>
      <c r="J2" s="170"/>
      <c r="K2" s="170">
        <v>1</v>
      </c>
      <c r="L2" s="170">
        <v>1</v>
      </c>
      <c r="M2" s="170">
        <v>3</v>
      </c>
      <c r="N2" s="170">
        <v>24</v>
      </c>
      <c r="O2" s="170">
        <v>15</v>
      </c>
      <c r="P2" s="170">
        <v>30</v>
      </c>
    </row>
    <row r="3" spans="1:16" s="186" customFormat="1" ht="11.25">
      <c r="A3" s="168" t="s">
        <v>60</v>
      </c>
      <c r="B3" s="168" t="s">
        <v>59</v>
      </c>
      <c r="C3" s="168" t="s">
        <v>61</v>
      </c>
      <c r="D3" s="169">
        <v>7</v>
      </c>
      <c r="E3" s="170">
        <v>3</v>
      </c>
      <c r="F3" s="170">
        <v>1</v>
      </c>
      <c r="G3" s="170">
        <v>1</v>
      </c>
      <c r="H3" s="170">
        <v>1</v>
      </c>
      <c r="I3" s="170"/>
      <c r="J3" s="170"/>
      <c r="K3" s="170">
        <v>1</v>
      </c>
      <c r="L3" s="170">
        <v>2</v>
      </c>
      <c r="M3" s="170">
        <v>5</v>
      </c>
      <c r="N3" s="170">
        <v>16</v>
      </c>
      <c r="O3" s="170">
        <v>36</v>
      </c>
      <c r="P3" s="170">
        <v>160</v>
      </c>
    </row>
    <row r="4" spans="1:16" s="186" customFormat="1" ht="11.25">
      <c r="A4" s="168" t="s">
        <v>561</v>
      </c>
      <c r="B4" s="168" t="s">
        <v>601</v>
      </c>
      <c r="C4" s="168" t="s">
        <v>601</v>
      </c>
      <c r="D4" s="169">
        <v>7</v>
      </c>
      <c r="E4" s="170">
        <v>3</v>
      </c>
      <c r="F4" s="170">
        <v>1</v>
      </c>
      <c r="G4" s="170">
        <v>1</v>
      </c>
      <c r="H4" s="170">
        <v>1</v>
      </c>
      <c r="I4" s="170"/>
      <c r="J4" s="170"/>
      <c r="K4" s="170">
        <v>1</v>
      </c>
      <c r="L4" s="170">
        <v>2</v>
      </c>
      <c r="M4" s="170">
        <v>5</v>
      </c>
      <c r="N4" s="170">
        <v>14</v>
      </c>
      <c r="O4" s="170">
        <v>36</v>
      </c>
      <c r="P4" s="170">
        <v>46</v>
      </c>
    </row>
    <row r="5" spans="1:16" s="186" customFormat="1" ht="11.25">
      <c r="A5" s="168" t="s">
        <v>65</v>
      </c>
      <c r="B5" s="168" t="s">
        <v>59</v>
      </c>
      <c r="C5" s="168" t="s">
        <v>28</v>
      </c>
      <c r="D5" s="169">
        <v>7</v>
      </c>
      <c r="E5" s="170">
        <v>3</v>
      </c>
      <c r="F5" s="170">
        <v>1</v>
      </c>
      <c r="G5" s="170">
        <v>1</v>
      </c>
      <c r="H5" s="170">
        <v>1</v>
      </c>
      <c r="I5" s="170"/>
      <c r="J5" s="170"/>
      <c r="K5" s="170">
        <v>1</v>
      </c>
      <c r="L5" s="170">
        <v>1</v>
      </c>
      <c r="M5" s="170">
        <v>3</v>
      </c>
      <c r="N5" s="170">
        <v>12</v>
      </c>
      <c r="O5" s="170">
        <v>4</v>
      </c>
      <c r="P5" s="170">
        <v>16</v>
      </c>
    </row>
    <row r="7" ht="11.25">
      <c r="A7" s="8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/>
  <dimension ref="A1:R3"/>
  <sheetViews>
    <sheetView zoomScalePageLayoutView="0" workbookViewId="0" topLeftCell="A1">
      <selection activeCell="O28" sqref="O28"/>
    </sheetView>
  </sheetViews>
  <sheetFormatPr defaultColWidth="9.140625" defaultRowHeight="15"/>
  <cols>
    <col min="1" max="1" width="20.28125" style="19" customWidth="1"/>
    <col min="2" max="2" width="13.28125" style="19" customWidth="1"/>
    <col min="3" max="18" width="8.7109375" style="19" customWidth="1"/>
    <col min="19" max="16384" width="9.140625" style="19" customWidth="1"/>
  </cols>
  <sheetData>
    <row r="1" spans="1:18" ht="27" customHeight="1">
      <c r="A1" s="409" t="s">
        <v>99</v>
      </c>
      <c r="B1" s="18" t="s">
        <v>100</v>
      </c>
      <c r="C1" s="409" t="s">
        <v>101</v>
      </c>
      <c r="D1" s="409"/>
      <c r="E1" s="409" t="s">
        <v>102</v>
      </c>
      <c r="F1" s="409"/>
      <c r="G1" s="409" t="s">
        <v>103</v>
      </c>
      <c r="H1" s="409"/>
      <c r="I1" s="409" t="s">
        <v>104</v>
      </c>
      <c r="J1" s="409"/>
      <c r="K1" s="409" t="s">
        <v>105</v>
      </c>
      <c r="L1" s="409"/>
      <c r="M1" s="409" t="s">
        <v>106</v>
      </c>
      <c r="N1" s="409"/>
      <c r="O1" s="409" t="s">
        <v>107</v>
      </c>
      <c r="P1" s="409"/>
      <c r="Q1" s="409" t="s">
        <v>108</v>
      </c>
      <c r="R1" s="409"/>
    </row>
    <row r="2" spans="1:18" ht="12.75">
      <c r="A2" s="409"/>
      <c r="B2" s="18" t="s">
        <v>109</v>
      </c>
      <c r="C2" s="18" t="s">
        <v>110</v>
      </c>
      <c r="D2" s="18" t="s">
        <v>111</v>
      </c>
      <c r="E2" s="18" t="s">
        <v>110</v>
      </c>
      <c r="F2" s="18" t="s">
        <v>111</v>
      </c>
      <c r="G2" s="18" t="s">
        <v>110</v>
      </c>
      <c r="H2" s="18" t="s">
        <v>111</v>
      </c>
      <c r="I2" s="18" t="s">
        <v>110</v>
      </c>
      <c r="J2" s="18" t="s">
        <v>111</v>
      </c>
      <c r="K2" s="18" t="s">
        <v>110</v>
      </c>
      <c r="L2" s="18" t="s">
        <v>111</v>
      </c>
      <c r="M2" s="18" t="s">
        <v>110</v>
      </c>
      <c r="N2" s="18" t="s">
        <v>111</v>
      </c>
      <c r="O2" s="18" t="s">
        <v>110</v>
      </c>
      <c r="P2" s="18" t="s">
        <v>111</v>
      </c>
      <c r="Q2" s="18" t="s">
        <v>110</v>
      </c>
      <c r="R2" s="18" t="s">
        <v>111</v>
      </c>
    </row>
    <row r="3" spans="1:14" ht="12.75">
      <c r="A3" s="21" t="s">
        <v>112</v>
      </c>
      <c r="B3" s="20">
        <v>1</v>
      </c>
      <c r="E3" s="19">
        <v>6</v>
      </c>
      <c r="F3" s="19">
        <v>3</v>
      </c>
      <c r="I3" s="19">
        <v>6</v>
      </c>
      <c r="J3" s="19">
        <v>11</v>
      </c>
      <c r="K3" s="19">
        <v>10</v>
      </c>
      <c r="L3" s="19">
        <v>3</v>
      </c>
      <c r="M3" s="19">
        <v>1</v>
      </c>
      <c r="N3" s="19">
        <v>6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Евлампьев Александр Владимирович</dc:creator>
  <cp:keywords/>
  <dc:description/>
  <cp:lastModifiedBy>Аршинова Надежда Николаевна</cp:lastModifiedBy>
  <cp:lastPrinted>2021-01-26T08:22:35Z</cp:lastPrinted>
  <dcterms:created xsi:type="dcterms:W3CDTF">2008-01-29T08:22:53Z</dcterms:created>
  <dcterms:modified xsi:type="dcterms:W3CDTF">2022-08-18T11:11:17Z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